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60" windowWidth="15480" windowHeight="11025" activeTab="1"/>
  </bookViews>
  <sheets>
    <sheet name="1" sheetId="1" r:id="rId1"/>
    <sheet name="2" sheetId="2" r:id="rId2"/>
    <sheet name="3" sheetId="3" r:id="rId3"/>
    <sheet name="4" sheetId="14" r:id="rId4"/>
    <sheet name="5" sheetId="23" r:id="rId5"/>
    <sheet name="6" sheetId="24" r:id="rId6"/>
    <sheet name="7" sheetId="20" r:id="rId7"/>
    <sheet name="8" sheetId="4" r:id="rId8"/>
    <sheet name="9" sheetId="5" r:id="rId9"/>
    <sheet name="10" sheetId="6" r:id="rId10"/>
    <sheet name="11" sheetId="19" r:id="rId11"/>
    <sheet name="12" sheetId="7" r:id="rId12"/>
    <sheet name="13" sheetId="8" r:id="rId13"/>
    <sheet name="14" sheetId="9" r:id="rId14"/>
    <sheet name="15" sheetId="10" r:id="rId15"/>
    <sheet name="16" sheetId="11" r:id="rId16"/>
    <sheet name="17" sheetId="12" r:id="rId17"/>
    <sheet name="18" sheetId="13" r:id="rId18"/>
    <sheet name="19" sheetId="21" r:id="rId19"/>
    <sheet name="20" sheetId="18" r:id="rId20"/>
  </sheets>
  <definedNames>
    <definedName name="_xlnm.Print_Area" localSheetId="0">'1'!$A$1:$G$92</definedName>
    <definedName name="_xlnm.Print_Area" localSheetId="9">'10'!$A$1:$J$18</definedName>
    <definedName name="_xlnm.Print_Area" localSheetId="10">'11'!$A$1:$G$13</definedName>
    <definedName name="_xlnm.Print_Area" localSheetId="11">'12'!$A$1:$D$18</definedName>
    <definedName name="_xlnm.Print_Area" localSheetId="12">'13'!$A$1:$D$20</definedName>
    <definedName name="_xlnm.Print_Area" localSheetId="13">'14'!$A$1:$F$12</definedName>
    <definedName name="_xlnm.Print_Area" localSheetId="14">'15'!$A$1:$G$13</definedName>
    <definedName name="_xlnm.Print_Area" localSheetId="15">'16'!$A$1:$F$12</definedName>
    <definedName name="_xlnm.Print_Area" localSheetId="16">'17'!$A$1:$G$12</definedName>
    <definedName name="_xlnm.Print_Area" localSheetId="17">'18'!$A$1:$F$12</definedName>
    <definedName name="_xlnm.Print_Area" localSheetId="18">'19'!$A$1:$G$13</definedName>
    <definedName name="_xlnm.Print_Area" localSheetId="1">'2'!$A$1:$R$461</definedName>
    <definedName name="_xlnm.Print_Area" localSheetId="19">'20'!$A$1:$F$13</definedName>
    <definedName name="_xlnm.Print_Area" localSheetId="2">'3'!$A$1:$D$22</definedName>
    <definedName name="_xlnm.Print_Area" localSheetId="3">'4'!$A$1:$L$23</definedName>
    <definedName name="_xlnm.Print_Area" localSheetId="4">'5'!$A$1:$L$23</definedName>
    <definedName name="_xlnm.Print_Area" localSheetId="5">'6'!$A$1:$L$23</definedName>
    <definedName name="_xlnm.Print_Area" localSheetId="6">'7'!$A$1:$G$21</definedName>
    <definedName name="_xlnm.Print_Area" localSheetId="7">'8'!$A$1:$L$16</definedName>
    <definedName name="_xlnm.Print_Area" localSheetId="8">'9'!$A$1:$L$18</definedName>
  </definedNames>
  <calcPr calcId="144525"/>
</workbook>
</file>

<file path=xl/calcChain.xml><?xml version="1.0" encoding="utf-8"?>
<calcChain xmlns="http://schemas.openxmlformats.org/spreadsheetml/2006/main">
  <c r="E398" i="2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438"/>
  <c r="E439"/>
  <c r="E440"/>
  <c r="E441"/>
  <c r="E442"/>
  <c r="E443"/>
  <c r="E444"/>
  <c r="E445"/>
  <c r="E446"/>
  <c r="E447"/>
  <c r="E448"/>
  <c r="E449"/>
  <c r="E450"/>
  <c r="E451"/>
  <c r="E452"/>
  <c r="E453"/>
  <c r="E454"/>
  <c r="E455"/>
  <c r="E456"/>
  <c r="E457"/>
  <c r="E458"/>
  <c r="E459"/>
  <c r="E460"/>
  <c r="E461"/>
  <c r="E392"/>
  <c r="E393"/>
  <c r="E394"/>
  <c r="E395"/>
  <c r="E396"/>
  <c r="E397"/>
  <c r="E391"/>
  <c r="O409" l="1"/>
  <c r="P409"/>
  <c r="Q409"/>
  <c r="R409"/>
  <c r="G409"/>
  <c r="K409"/>
  <c r="L409"/>
  <c r="M409"/>
  <c r="J409"/>
  <c r="I409"/>
  <c r="N409" l="1"/>
  <c r="M432"/>
  <c r="O432"/>
  <c r="N438"/>
  <c r="L432"/>
  <c r="K432"/>
  <c r="J432"/>
  <c r="I432"/>
  <c r="H432"/>
  <c r="G432"/>
  <c r="O37"/>
  <c r="F45"/>
  <c r="N45"/>
  <c r="H245"/>
  <c r="F249"/>
  <c r="E249" s="1"/>
  <c r="E45" l="1"/>
  <c r="F432"/>
  <c r="G56"/>
  <c r="N457" l="1"/>
  <c r="F457"/>
  <c r="N456"/>
  <c r="F456"/>
  <c r="P10" l="1"/>
  <c r="Q10"/>
  <c r="R10"/>
  <c r="P37"/>
  <c r="Q37"/>
  <c r="P168"/>
  <c r="Q168"/>
  <c r="R168"/>
  <c r="N44" l="1"/>
  <c r="F44"/>
  <c r="N440"/>
  <c r="F440"/>
  <c r="E44" l="1"/>
  <c r="N184"/>
  <c r="F184"/>
  <c r="E184" l="1"/>
  <c r="O399"/>
  <c r="F404"/>
  <c r="N404"/>
  <c r="N442" l="1"/>
  <c r="N443"/>
  <c r="N444"/>
  <c r="N445"/>
  <c r="P432"/>
  <c r="Q432"/>
  <c r="R432"/>
  <c r="H415"/>
  <c r="G272"/>
  <c r="P219"/>
  <c r="Q219"/>
  <c r="R219"/>
  <c r="O219"/>
  <c r="I219"/>
  <c r="J219"/>
  <c r="K219"/>
  <c r="L219"/>
  <c r="M219"/>
  <c r="G219"/>
  <c r="N432" l="1"/>
  <c r="N219"/>
  <c r="H129"/>
  <c r="J129"/>
  <c r="K129"/>
  <c r="L129"/>
  <c r="M129"/>
  <c r="G129"/>
  <c r="N416"/>
  <c r="N417"/>
  <c r="N418"/>
  <c r="N419"/>
  <c r="N420"/>
  <c r="N421"/>
  <c r="N422"/>
  <c r="N423"/>
  <c r="N424"/>
  <c r="N425"/>
  <c r="N426"/>
  <c r="N427"/>
  <c r="N428"/>
  <c r="N429"/>
  <c r="N430"/>
  <c r="O415"/>
  <c r="F458"/>
  <c r="F459"/>
  <c r="F460"/>
  <c r="N458"/>
  <c r="N459"/>
  <c r="O201"/>
  <c r="P198"/>
  <c r="Q198"/>
  <c r="R198"/>
  <c r="O198"/>
  <c r="H198"/>
  <c r="I198"/>
  <c r="J198"/>
  <c r="K198"/>
  <c r="L198"/>
  <c r="M198"/>
  <c r="G198"/>
  <c r="F200"/>
  <c r="N199"/>
  <c r="N200"/>
  <c r="E200" l="1"/>
  <c r="H201"/>
  <c r="I201"/>
  <c r="J201"/>
  <c r="K201"/>
  <c r="L201"/>
  <c r="M201"/>
  <c r="G201"/>
  <c r="F194" l="1"/>
  <c r="E194" s="1"/>
  <c r="P453" l="1"/>
  <c r="Q453"/>
  <c r="R453"/>
  <c r="O453"/>
  <c r="N455"/>
  <c r="F455"/>
  <c r="F451"/>
  <c r="N433"/>
  <c r="N434"/>
  <c r="N435"/>
  <c r="N436"/>
  <c r="N437"/>
  <c r="F437"/>
  <c r="H405"/>
  <c r="P405"/>
  <c r="Q405"/>
  <c r="R405"/>
  <c r="O405"/>
  <c r="N406"/>
  <c r="N407"/>
  <c r="N408"/>
  <c r="F408"/>
  <c r="G102"/>
  <c r="I102"/>
  <c r="J102"/>
  <c r="K102"/>
  <c r="L102"/>
  <c r="M102"/>
  <c r="H102"/>
  <c r="P102"/>
  <c r="Q102"/>
  <c r="R102"/>
  <c r="O102"/>
  <c r="N107"/>
  <c r="F107"/>
  <c r="N102" l="1"/>
  <c r="E107"/>
  <c r="N405"/>
  <c r="F363"/>
  <c r="N363"/>
  <c r="N352"/>
  <c r="N353"/>
  <c r="N354"/>
  <c r="N355"/>
  <c r="N356"/>
  <c r="N357"/>
  <c r="O351"/>
  <c r="P351"/>
  <c r="Q351"/>
  <c r="R351"/>
  <c r="O350"/>
  <c r="P350"/>
  <c r="Q350"/>
  <c r="R350"/>
  <c r="I350"/>
  <c r="J350"/>
  <c r="K350"/>
  <c r="L350"/>
  <c r="M350"/>
  <c r="G350"/>
  <c r="H350"/>
  <c r="F357"/>
  <c r="F355"/>
  <c r="N350" l="1"/>
  <c r="N351"/>
  <c r="E355"/>
  <c r="E363"/>
  <c r="E357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N273"/>
  <c r="N274"/>
  <c r="N275"/>
  <c r="N276"/>
  <c r="N277"/>
  <c r="N278"/>
  <c r="N279"/>
  <c r="N280"/>
  <c r="N281"/>
  <c r="N282"/>
  <c r="N283"/>
  <c r="N284"/>
  <c r="N285"/>
  <c r="N286"/>
  <c r="N287"/>
  <c r="N288"/>
  <c r="N289"/>
  <c r="N290"/>
  <c r="O272"/>
  <c r="P272"/>
  <c r="Q272"/>
  <c r="R272"/>
  <c r="H272"/>
  <c r="I272"/>
  <c r="J272"/>
  <c r="K272"/>
  <c r="L272"/>
  <c r="M272"/>
  <c r="N376"/>
  <c r="N377"/>
  <c r="N378"/>
  <c r="N379"/>
  <c r="N380"/>
  <c r="H374"/>
  <c r="I374"/>
  <c r="J374"/>
  <c r="K374"/>
  <c r="L374"/>
  <c r="M374"/>
  <c r="G374"/>
  <c r="P374"/>
  <c r="Q374"/>
  <c r="R374"/>
  <c r="O374"/>
  <c r="N375"/>
  <c r="H372"/>
  <c r="I372"/>
  <c r="J372"/>
  <c r="K372"/>
  <c r="L372"/>
  <c r="M372"/>
  <c r="G372"/>
  <c r="P372"/>
  <c r="Q372"/>
  <c r="R372"/>
  <c r="O372"/>
  <c r="N373"/>
  <c r="N371"/>
  <c r="N359"/>
  <c r="N360"/>
  <c r="N361"/>
  <c r="N362"/>
  <c r="N364"/>
  <c r="N365"/>
  <c r="N366"/>
  <c r="N367"/>
  <c r="N368"/>
  <c r="N369"/>
  <c r="N370"/>
  <c r="P358"/>
  <c r="Q358"/>
  <c r="R358"/>
  <c r="O358"/>
  <c r="O349" s="1"/>
  <c r="H358"/>
  <c r="I358"/>
  <c r="J358"/>
  <c r="K358"/>
  <c r="L358"/>
  <c r="M358"/>
  <c r="G358"/>
  <c r="F359"/>
  <c r="F360"/>
  <c r="F361"/>
  <c r="F362"/>
  <c r="F364"/>
  <c r="F365"/>
  <c r="F366"/>
  <c r="F367"/>
  <c r="F368"/>
  <c r="F369"/>
  <c r="F370"/>
  <c r="F371"/>
  <c r="E371" s="1"/>
  <c r="F373"/>
  <c r="F375"/>
  <c r="F376"/>
  <c r="F377"/>
  <c r="F378"/>
  <c r="F379"/>
  <c r="F380"/>
  <c r="F382"/>
  <c r="F351"/>
  <c r="F352"/>
  <c r="F353"/>
  <c r="E353" s="1"/>
  <c r="F354"/>
  <c r="F356"/>
  <c r="E356" s="1"/>
  <c r="J381"/>
  <c r="K381"/>
  <c r="L381"/>
  <c r="M381"/>
  <c r="O381"/>
  <c r="P381"/>
  <c r="Q381"/>
  <c r="R381"/>
  <c r="I381"/>
  <c r="N382"/>
  <c r="N381" s="1"/>
  <c r="G381"/>
  <c r="H381"/>
  <c r="H328"/>
  <c r="I328"/>
  <c r="G328"/>
  <c r="J326"/>
  <c r="P328"/>
  <c r="Q328"/>
  <c r="R328"/>
  <c r="O328"/>
  <c r="F327"/>
  <c r="E327" s="1"/>
  <c r="N398"/>
  <c r="F398"/>
  <c r="N146"/>
  <c r="F138"/>
  <c r="E138" s="1"/>
  <c r="N28"/>
  <c r="F28"/>
  <c r="O10"/>
  <c r="N10" s="1"/>
  <c r="H10"/>
  <c r="F29"/>
  <c r="N29"/>
  <c r="F264"/>
  <c r="E264" s="1"/>
  <c r="F255"/>
  <c r="E255" s="1"/>
  <c r="F402"/>
  <c r="F401"/>
  <c r="I56"/>
  <c r="I55" s="1"/>
  <c r="J56"/>
  <c r="K56"/>
  <c r="K55" s="1"/>
  <c r="L56"/>
  <c r="L55" s="1"/>
  <c r="M56"/>
  <c r="M55" s="1"/>
  <c r="N56"/>
  <c r="O56"/>
  <c r="O55" s="1"/>
  <c r="P56"/>
  <c r="P55" s="1"/>
  <c r="Q56"/>
  <c r="Q55" s="1"/>
  <c r="R56"/>
  <c r="H56"/>
  <c r="F57"/>
  <c r="E57" s="1"/>
  <c r="L342"/>
  <c r="M342"/>
  <c r="N342"/>
  <c r="O342"/>
  <c r="P342"/>
  <c r="Q342"/>
  <c r="R342"/>
  <c r="K342"/>
  <c r="H342"/>
  <c r="I342"/>
  <c r="G342"/>
  <c r="J342"/>
  <c r="F343"/>
  <c r="E343" s="1"/>
  <c r="F158"/>
  <c r="E158" s="1"/>
  <c r="H156"/>
  <c r="F157"/>
  <c r="E157" s="1"/>
  <c r="H164"/>
  <c r="F164" s="1"/>
  <c r="N454"/>
  <c r="N460"/>
  <c r="H453"/>
  <c r="I453"/>
  <c r="J453"/>
  <c r="K453"/>
  <c r="L453"/>
  <c r="M453"/>
  <c r="G453"/>
  <c r="F454"/>
  <c r="H441"/>
  <c r="I441"/>
  <c r="J441"/>
  <c r="K441"/>
  <c r="L441"/>
  <c r="M441"/>
  <c r="G441"/>
  <c r="F445"/>
  <c r="F444"/>
  <c r="F436"/>
  <c r="F435"/>
  <c r="H411"/>
  <c r="I411"/>
  <c r="J411"/>
  <c r="K411"/>
  <c r="L411"/>
  <c r="M411"/>
  <c r="G411"/>
  <c r="F412"/>
  <c r="F414"/>
  <c r="F268"/>
  <c r="E268" s="1"/>
  <c r="F207"/>
  <c r="E207" s="1"/>
  <c r="F199"/>
  <c r="E199" s="1"/>
  <c r="F195"/>
  <c r="E195" s="1"/>
  <c r="F192"/>
  <c r="E192" s="1"/>
  <c r="M156"/>
  <c r="F159"/>
  <c r="E159" s="1"/>
  <c r="O129"/>
  <c r="F136"/>
  <c r="E136" s="1"/>
  <c r="P129"/>
  <c r="Q129"/>
  <c r="R129"/>
  <c r="I146"/>
  <c r="F146" s="1"/>
  <c r="I145"/>
  <c r="F145" s="1"/>
  <c r="E145" s="1"/>
  <c r="F105"/>
  <c r="E105" s="1"/>
  <c r="F103"/>
  <c r="E103" s="1"/>
  <c r="N60"/>
  <c r="N61"/>
  <c r="N62"/>
  <c r="N63"/>
  <c r="N64"/>
  <c r="N65"/>
  <c r="I59"/>
  <c r="J59"/>
  <c r="K59"/>
  <c r="L59"/>
  <c r="M59"/>
  <c r="G59"/>
  <c r="H59"/>
  <c r="F65"/>
  <c r="E65" s="1"/>
  <c r="I32"/>
  <c r="J32"/>
  <c r="N32"/>
  <c r="O32"/>
  <c r="P32"/>
  <c r="Q32"/>
  <c r="R32"/>
  <c r="G32"/>
  <c r="H32"/>
  <c r="G18"/>
  <c r="F397"/>
  <c r="N397"/>
  <c r="F43"/>
  <c r="N43"/>
  <c r="G385"/>
  <c r="J270"/>
  <c r="Q449"/>
  <c r="I447"/>
  <c r="J447"/>
  <c r="K447"/>
  <c r="L447"/>
  <c r="M447"/>
  <c r="O447"/>
  <c r="P447"/>
  <c r="Q447"/>
  <c r="R447"/>
  <c r="R446" s="1"/>
  <c r="H447"/>
  <c r="F386"/>
  <c r="E386" s="1"/>
  <c r="G270"/>
  <c r="F271"/>
  <c r="E271" s="1"/>
  <c r="H270"/>
  <c r="F317"/>
  <c r="E317" s="1"/>
  <c r="G245"/>
  <c r="F248"/>
  <c r="E248" s="1"/>
  <c r="F153"/>
  <c r="E153" s="1"/>
  <c r="F127"/>
  <c r="E127" s="1"/>
  <c r="J10"/>
  <c r="F11"/>
  <c r="E11" s="1"/>
  <c r="G447"/>
  <c r="F448"/>
  <c r="F423"/>
  <c r="H395"/>
  <c r="F336"/>
  <c r="E336" s="1"/>
  <c r="G331"/>
  <c r="H331"/>
  <c r="I331"/>
  <c r="J331"/>
  <c r="K331"/>
  <c r="L331"/>
  <c r="M331"/>
  <c r="N331"/>
  <c r="O331"/>
  <c r="P331"/>
  <c r="Q331"/>
  <c r="R331"/>
  <c r="F332"/>
  <c r="E332" s="1"/>
  <c r="F333"/>
  <c r="E333" s="1"/>
  <c r="F334"/>
  <c r="E334" s="1"/>
  <c r="F335"/>
  <c r="E335" s="1"/>
  <c r="F337"/>
  <c r="E337" s="1"/>
  <c r="F338"/>
  <c r="E338" s="1"/>
  <c r="G339"/>
  <c r="H339"/>
  <c r="I339"/>
  <c r="J339"/>
  <c r="K339"/>
  <c r="L339"/>
  <c r="M339"/>
  <c r="N339"/>
  <c r="O339"/>
  <c r="P339"/>
  <c r="Q339"/>
  <c r="R339"/>
  <c r="F340"/>
  <c r="E340" s="1"/>
  <c r="F341"/>
  <c r="E341" s="1"/>
  <c r="G344"/>
  <c r="H344"/>
  <c r="I344"/>
  <c r="J344"/>
  <c r="K344"/>
  <c r="L344"/>
  <c r="M344"/>
  <c r="N344"/>
  <c r="O344"/>
  <c r="P344"/>
  <c r="Q344"/>
  <c r="R344"/>
  <c r="F345"/>
  <c r="E345" s="1"/>
  <c r="G346"/>
  <c r="H346"/>
  <c r="I346"/>
  <c r="J346"/>
  <c r="K346"/>
  <c r="L346"/>
  <c r="M346"/>
  <c r="N346"/>
  <c r="O346"/>
  <c r="P346"/>
  <c r="Q346"/>
  <c r="R346"/>
  <c r="F348"/>
  <c r="E348" s="1"/>
  <c r="I384"/>
  <c r="J384"/>
  <c r="K384"/>
  <c r="L384"/>
  <c r="M384"/>
  <c r="R384"/>
  <c r="H385"/>
  <c r="H384" s="1"/>
  <c r="I385"/>
  <c r="J385"/>
  <c r="K385"/>
  <c r="L385"/>
  <c r="M385"/>
  <c r="N385"/>
  <c r="O385"/>
  <c r="P385"/>
  <c r="Q385"/>
  <c r="R385"/>
  <c r="F265"/>
  <c r="E265" s="1"/>
  <c r="F229"/>
  <c r="E229" s="1"/>
  <c r="F218"/>
  <c r="E218" s="1"/>
  <c r="J168"/>
  <c r="F154"/>
  <c r="E154" s="1"/>
  <c r="J124"/>
  <c r="J123" s="1"/>
  <c r="F125"/>
  <c r="E125" s="1"/>
  <c r="F25"/>
  <c r="E25" s="1"/>
  <c r="P36"/>
  <c r="Q36"/>
  <c r="R37"/>
  <c r="R36" s="1"/>
  <c r="G395"/>
  <c r="I395"/>
  <c r="J395"/>
  <c r="K395"/>
  <c r="L395"/>
  <c r="M395"/>
  <c r="N395"/>
  <c r="O395"/>
  <c r="P395"/>
  <c r="P384" s="1"/>
  <c r="Q395"/>
  <c r="Q384" s="1"/>
  <c r="R395"/>
  <c r="P449"/>
  <c r="O449"/>
  <c r="J449"/>
  <c r="K449"/>
  <c r="L449"/>
  <c r="M449"/>
  <c r="H439"/>
  <c r="H431" s="1"/>
  <c r="G439"/>
  <c r="J439"/>
  <c r="K439"/>
  <c r="L439"/>
  <c r="M439"/>
  <c r="N439"/>
  <c r="O439"/>
  <c r="P439"/>
  <c r="Q439"/>
  <c r="R439"/>
  <c r="I439"/>
  <c r="H399"/>
  <c r="F396"/>
  <c r="H219"/>
  <c r="F232"/>
  <c r="E232" s="1"/>
  <c r="G150"/>
  <c r="I150"/>
  <c r="J150"/>
  <c r="K150"/>
  <c r="L150"/>
  <c r="M150"/>
  <c r="N150"/>
  <c r="O150"/>
  <c r="P150"/>
  <c r="Q150"/>
  <c r="Q128" s="1"/>
  <c r="R150"/>
  <c r="H150"/>
  <c r="F151"/>
  <c r="E151" s="1"/>
  <c r="F152"/>
  <c r="E152" s="1"/>
  <c r="F155"/>
  <c r="E155" s="1"/>
  <c r="F166"/>
  <c r="E166" s="1"/>
  <c r="F148"/>
  <c r="E148" s="1"/>
  <c r="F149"/>
  <c r="E149" s="1"/>
  <c r="G147"/>
  <c r="I147"/>
  <c r="J147"/>
  <c r="K147"/>
  <c r="L147"/>
  <c r="M147"/>
  <c r="N147"/>
  <c r="O147"/>
  <c r="P147"/>
  <c r="Q147"/>
  <c r="R147"/>
  <c r="H147"/>
  <c r="I144"/>
  <c r="I124"/>
  <c r="I123" s="1"/>
  <c r="K124"/>
  <c r="K123" s="1"/>
  <c r="L124"/>
  <c r="L123" s="1"/>
  <c r="M124"/>
  <c r="M123" s="1"/>
  <c r="O124"/>
  <c r="P124"/>
  <c r="P123" s="1"/>
  <c r="Q124"/>
  <c r="Q123" s="1"/>
  <c r="R124"/>
  <c r="F126"/>
  <c r="E126" s="1"/>
  <c r="G124"/>
  <c r="H124"/>
  <c r="H123" s="1"/>
  <c r="F112"/>
  <c r="E112" s="1"/>
  <c r="I52"/>
  <c r="J52"/>
  <c r="K52"/>
  <c r="L52"/>
  <c r="M52"/>
  <c r="N52"/>
  <c r="O52"/>
  <c r="P52"/>
  <c r="Q52"/>
  <c r="R52"/>
  <c r="G52"/>
  <c r="F53"/>
  <c r="E53" s="1"/>
  <c r="F54"/>
  <c r="E54" s="1"/>
  <c r="H52"/>
  <c r="F442"/>
  <c r="I449"/>
  <c r="I399"/>
  <c r="I405"/>
  <c r="I415"/>
  <c r="I270"/>
  <c r="I291"/>
  <c r="I293"/>
  <c r="I295"/>
  <c r="I299"/>
  <c r="I301"/>
  <c r="I319"/>
  <c r="I326"/>
  <c r="I251"/>
  <c r="I257"/>
  <c r="I168"/>
  <c r="I186"/>
  <c r="I233"/>
  <c r="I235"/>
  <c r="I245"/>
  <c r="I164"/>
  <c r="I163" s="1"/>
  <c r="I161"/>
  <c r="I160" s="1"/>
  <c r="I117"/>
  <c r="I116" s="1"/>
  <c r="I67"/>
  <c r="I79"/>
  <c r="I83"/>
  <c r="I108"/>
  <c r="I50"/>
  <c r="I49" s="1"/>
  <c r="I30"/>
  <c r="I47"/>
  <c r="G449"/>
  <c r="F450"/>
  <c r="G399"/>
  <c r="G405"/>
  <c r="G415"/>
  <c r="G291"/>
  <c r="G293"/>
  <c r="G295"/>
  <c r="G299"/>
  <c r="G301"/>
  <c r="G319"/>
  <c r="F320"/>
  <c r="E320" s="1"/>
  <c r="G326"/>
  <c r="G251"/>
  <c r="G257"/>
  <c r="G168"/>
  <c r="G186"/>
  <c r="G233"/>
  <c r="F234"/>
  <c r="E234" s="1"/>
  <c r="G235"/>
  <c r="G164"/>
  <c r="G163" s="1"/>
  <c r="G161"/>
  <c r="G160" s="1"/>
  <c r="F162"/>
  <c r="E162" s="1"/>
  <c r="G117"/>
  <c r="G67"/>
  <c r="G79"/>
  <c r="G83"/>
  <c r="G108"/>
  <c r="G50"/>
  <c r="G49" s="1"/>
  <c r="G47"/>
  <c r="G46" s="1"/>
  <c r="G37"/>
  <c r="G36" s="1"/>
  <c r="G10"/>
  <c r="G30"/>
  <c r="H449"/>
  <c r="H409"/>
  <c r="H291"/>
  <c r="H293"/>
  <c r="H295"/>
  <c r="H299"/>
  <c r="H301"/>
  <c r="H319"/>
  <c r="H326"/>
  <c r="H257"/>
  <c r="H251"/>
  <c r="H168"/>
  <c r="H186"/>
  <c r="H233"/>
  <c r="H235"/>
  <c r="H161"/>
  <c r="H160" s="1"/>
  <c r="H117"/>
  <c r="H116" s="1"/>
  <c r="H67"/>
  <c r="H79"/>
  <c r="H83"/>
  <c r="H108"/>
  <c r="H50"/>
  <c r="H47"/>
  <c r="H46" s="1"/>
  <c r="H37"/>
  <c r="H36" s="1"/>
  <c r="H30"/>
  <c r="J399"/>
  <c r="J405"/>
  <c r="J415"/>
  <c r="J291"/>
  <c r="J293"/>
  <c r="J295"/>
  <c r="J299"/>
  <c r="J301"/>
  <c r="J319"/>
  <c r="J251"/>
  <c r="J257"/>
  <c r="J186"/>
  <c r="J233"/>
  <c r="J235"/>
  <c r="J245"/>
  <c r="J164"/>
  <c r="J163" s="1"/>
  <c r="J161"/>
  <c r="J160" s="1"/>
  <c r="J117"/>
  <c r="J116" s="1"/>
  <c r="J67"/>
  <c r="J79"/>
  <c r="J83"/>
  <c r="J108"/>
  <c r="J55"/>
  <c r="J50"/>
  <c r="J46"/>
  <c r="J37"/>
  <c r="J36" s="1"/>
  <c r="K399"/>
  <c r="K405"/>
  <c r="K415"/>
  <c r="K270"/>
  <c r="K291"/>
  <c r="K293"/>
  <c r="K295"/>
  <c r="K299"/>
  <c r="K301"/>
  <c r="K319"/>
  <c r="K326"/>
  <c r="K251"/>
  <c r="K257"/>
  <c r="K168"/>
  <c r="K186"/>
  <c r="K233"/>
  <c r="K235"/>
  <c r="K245"/>
  <c r="K164"/>
  <c r="K163" s="1"/>
  <c r="K161"/>
  <c r="K160" s="1"/>
  <c r="K117"/>
  <c r="K116" s="1"/>
  <c r="K67"/>
  <c r="K79"/>
  <c r="K83"/>
  <c r="K108"/>
  <c r="K50"/>
  <c r="L399"/>
  <c r="L405"/>
  <c r="L415"/>
  <c r="L270"/>
  <c r="L291"/>
  <c r="L293"/>
  <c r="L295"/>
  <c r="L299"/>
  <c r="L301"/>
  <c r="L319"/>
  <c r="L326"/>
  <c r="L251"/>
  <c r="L257"/>
  <c r="L168"/>
  <c r="L186"/>
  <c r="L233"/>
  <c r="L235"/>
  <c r="L245"/>
  <c r="L164"/>
  <c r="L163" s="1"/>
  <c r="L161"/>
  <c r="L160" s="1"/>
  <c r="L117"/>
  <c r="L116" s="1"/>
  <c r="L67"/>
  <c r="L79"/>
  <c r="L83"/>
  <c r="L108"/>
  <c r="L50"/>
  <c r="L49" s="1"/>
  <c r="M399"/>
  <c r="M405"/>
  <c r="M415"/>
  <c r="M270"/>
  <c r="M291"/>
  <c r="M293"/>
  <c r="M295"/>
  <c r="M299"/>
  <c r="M301"/>
  <c r="M319"/>
  <c r="M326"/>
  <c r="M257"/>
  <c r="M251" s="1"/>
  <c r="M168"/>
  <c r="M186"/>
  <c r="M233"/>
  <c r="M235"/>
  <c r="M245"/>
  <c r="M164"/>
  <c r="M163" s="1"/>
  <c r="M161"/>
  <c r="M160" s="1"/>
  <c r="M117"/>
  <c r="M116" s="1"/>
  <c r="M67"/>
  <c r="M79"/>
  <c r="M83"/>
  <c r="M108"/>
  <c r="M50"/>
  <c r="M49" s="1"/>
  <c r="N411"/>
  <c r="N270"/>
  <c r="N291"/>
  <c r="N293"/>
  <c r="N295"/>
  <c r="N299"/>
  <c r="N301"/>
  <c r="N319"/>
  <c r="N326"/>
  <c r="N251"/>
  <c r="N257"/>
  <c r="O168"/>
  <c r="N186"/>
  <c r="N201"/>
  <c r="N233"/>
  <c r="N235"/>
  <c r="N245"/>
  <c r="N164"/>
  <c r="N163" s="1"/>
  <c r="N161"/>
  <c r="N160" s="1"/>
  <c r="N108"/>
  <c r="N50"/>
  <c r="N46"/>
  <c r="N30"/>
  <c r="O186"/>
  <c r="O233"/>
  <c r="O235"/>
  <c r="O245"/>
  <c r="P186"/>
  <c r="P201"/>
  <c r="P233"/>
  <c r="P235"/>
  <c r="P245"/>
  <c r="Q186"/>
  <c r="Q201"/>
  <c r="Q233"/>
  <c r="Q235"/>
  <c r="Q245"/>
  <c r="R186"/>
  <c r="R201"/>
  <c r="R233"/>
  <c r="R235"/>
  <c r="R245"/>
  <c r="N448"/>
  <c r="N447" s="1"/>
  <c r="N185"/>
  <c r="F185"/>
  <c r="F292"/>
  <c r="E292" s="1"/>
  <c r="Q30"/>
  <c r="Q441"/>
  <c r="Q399"/>
  <c r="Q411"/>
  <c r="Q415"/>
  <c r="Q270"/>
  <c r="Q291"/>
  <c r="Q293"/>
  <c r="Q295"/>
  <c r="Q299"/>
  <c r="Q301"/>
  <c r="Q319"/>
  <c r="Q326"/>
  <c r="Q251"/>
  <c r="Q257"/>
  <c r="Q164"/>
  <c r="Q163" s="1"/>
  <c r="Q161"/>
  <c r="Q160" s="1"/>
  <c r="Q117"/>
  <c r="Q67"/>
  <c r="Q79"/>
  <c r="Q83"/>
  <c r="Q108"/>
  <c r="Q50"/>
  <c r="Q49" s="1"/>
  <c r="Q46"/>
  <c r="R30"/>
  <c r="R441"/>
  <c r="R399"/>
  <c r="R411"/>
  <c r="R415"/>
  <c r="R270"/>
  <c r="R291"/>
  <c r="R293"/>
  <c r="R295"/>
  <c r="R299"/>
  <c r="R301"/>
  <c r="R319"/>
  <c r="R326"/>
  <c r="R251"/>
  <c r="R257"/>
  <c r="R164"/>
  <c r="R163" s="1"/>
  <c r="R161"/>
  <c r="R160" s="1"/>
  <c r="R117"/>
  <c r="R116" s="1"/>
  <c r="R67"/>
  <c r="R79"/>
  <c r="R83"/>
  <c r="R108"/>
  <c r="R55"/>
  <c r="R50"/>
  <c r="R46"/>
  <c r="P30"/>
  <c r="P441"/>
  <c r="P431" s="1"/>
  <c r="P399"/>
  <c r="P411"/>
  <c r="P415"/>
  <c r="P270"/>
  <c r="P291"/>
  <c r="P293"/>
  <c r="P295"/>
  <c r="P299"/>
  <c r="P301"/>
  <c r="P319"/>
  <c r="P326"/>
  <c r="P251"/>
  <c r="P257"/>
  <c r="P164"/>
  <c r="P163" s="1"/>
  <c r="P161"/>
  <c r="P160" s="1"/>
  <c r="P117"/>
  <c r="P116" s="1"/>
  <c r="P67"/>
  <c r="P79"/>
  <c r="P83"/>
  <c r="P108"/>
  <c r="P50"/>
  <c r="P49" s="1"/>
  <c r="P46"/>
  <c r="O30"/>
  <c r="O441"/>
  <c r="O411"/>
  <c r="O270"/>
  <c r="O291"/>
  <c r="O293"/>
  <c r="O295"/>
  <c r="O299"/>
  <c r="O301"/>
  <c r="O319"/>
  <c r="O326"/>
  <c r="O251"/>
  <c r="O257"/>
  <c r="O164"/>
  <c r="O163" s="1"/>
  <c r="O161"/>
  <c r="O160" s="1"/>
  <c r="O117"/>
  <c r="N117" s="1"/>
  <c r="O67"/>
  <c r="O79"/>
  <c r="O83"/>
  <c r="O108"/>
  <c r="O50"/>
  <c r="O46"/>
  <c r="F452"/>
  <c r="F434"/>
  <c r="F433"/>
  <c r="F421"/>
  <c r="F410"/>
  <c r="F400"/>
  <c r="F387"/>
  <c r="E387" s="1"/>
  <c r="F388"/>
  <c r="E388" s="1"/>
  <c r="F389"/>
  <c r="E389" s="1"/>
  <c r="F390"/>
  <c r="E390" s="1"/>
  <c r="F391"/>
  <c r="F392"/>
  <c r="F393"/>
  <c r="F394"/>
  <c r="F115"/>
  <c r="E115" s="1"/>
  <c r="F113"/>
  <c r="E113" s="1"/>
  <c r="F110"/>
  <c r="E110" s="1"/>
  <c r="F84"/>
  <c r="E84" s="1"/>
  <c r="F294"/>
  <c r="E294" s="1"/>
  <c r="O59"/>
  <c r="P59"/>
  <c r="Q59"/>
  <c r="R59"/>
  <c r="F130"/>
  <c r="E130" s="1"/>
  <c r="F325"/>
  <c r="E325" s="1"/>
  <c r="F266"/>
  <c r="E266" s="1"/>
  <c r="F267"/>
  <c r="E267" s="1"/>
  <c r="F263"/>
  <c r="E263" s="1"/>
  <c r="F258"/>
  <c r="F443"/>
  <c r="F416"/>
  <c r="F417"/>
  <c r="F418"/>
  <c r="F419"/>
  <c r="F420"/>
  <c r="F422"/>
  <c r="F424"/>
  <c r="F425"/>
  <c r="F426"/>
  <c r="F427"/>
  <c r="F428"/>
  <c r="F429"/>
  <c r="F430"/>
  <c r="F413"/>
  <c r="F407"/>
  <c r="F406"/>
  <c r="F403"/>
  <c r="F329"/>
  <c r="E329" s="1"/>
  <c r="F321"/>
  <c r="E321" s="1"/>
  <c r="F322"/>
  <c r="E322" s="1"/>
  <c r="F323"/>
  <c r="E323" s="1"/>
  <c r="F324"/>
  <c r="E324" s="1"/>
  <c r="F302"/>
  <c r="E302" s="1"/>
  <c r="F303"/>
  <c r="E303" s="1"/>
  <c r="F304"/>
  <c r="E304" s="1"/>
  <c r="F305"/>
  <c r="E305" s="1"/>
  <c r="F306"/>
  <c r="E306" s="1"/>
  <c r="F307"/>
  <c r="E307" s="1"/>
  <c r="F308"/>
  <c r="E308" s="1"/>
  <c r="F309"/>
  <c r="E309" s="1"/>
  <c r="F310"/>
  <c r="E310" s="1"/>
  <c r="F311"/>
  <c r="E311" s="1"/>
  <c r="F312"/>
  <c r="E312" s="1"/>
  <c r="F313"/>
  <c r="E313" s="1"/>
  <c r="F314"/>
  <c r="E314" s="1"/>
  <c r="F315"/>
  <c r="E315" s="1"/>
  <c r="F316"/>
  <c r="E316" s="1"/>
  <c r="F318"/>
  <c r="E318" s="1"/>
  <c r="F300"/>
  <c r="E300" s="1"/>
  <c r="F296"/>
  <c r="E296" s="1"/>
  <c r="F297"/>
  <c r="E297" s="1"/>
  <c r="F298"/>
  <c r="E298" s="1"/>
  <c r="F259"/>
  <c r="E259" s="1"/>
  <c r="F260"/>
  <c r="E260" s="1"/>
  <c r="F261"/>
  <c r="E261" s="1"/>
  <c r="F262"/>
  <c r="E262" s="1"/>
  <c r="F252"/>
  <c r="E252" s="1"/>
  <c r="F253"/>
  <c r="E253" s="1"/>
  <c r="F254"/>
  <c r="E254" s="1"/>
  <c r="F256"/>
  <c r="E256" s="1"/>
  <c r="F247"/>
  <c r="E247" s="1"/>
  <c r="F236"/>
  <c r="E236" s="1"/>
  <c r="F237"/>
  <c r="E237" s="1"/>
  <c r="F238"/>
  <c r="E238" s="1"/>
  <c r="F239"/>
  <c r="E239" s="1"/>
  <c r="F240"/>
  <c r="E240" s="1"/>
  <c r="F241"/>
  <c r="E241" s="1"/>
  <c r="F242"/>
  <c r="E242" s="1"/>
  <c r="F243"/>
  <c r="E243" s="1"/>
  <c r="F244"/>
  <c r="E244" s="1"/>
  <c r="F220"/>
  <c r="E220" s="1"/>
  <c r="F221"/>
  <c r="E221" s="1"/>
  <c r="F222"/>
  <c r="E222" s="1"/>
  <c r="F223"/>
  <c r="E223" s="1"/>
  <c r="F224"/>
  <c r="E224" s="1"/>
  <c r="F225"/>
  <c r="E225" s="1"/>
  <c r="F226"/>
  <c r="E226" s="1"/>
  <c r="F227"/>
  <c r="E227" s="1"/>
  <c r="F228"/>
  <c r="E228" s="1"/>
  <c r="F230"/>
  <c r="E230" s="1"/>
  <c r="F231"/>
  <c r="E231" s="1"/>
  <c r="F202"/>
  <c r="E202" s="1"/>
  <c r="F203"/>
  <c r="E203" s="1"/>
  <c r="F204"/>
  <c r="E204" s="1"/>
  <c r="F205"/>
  <c r="E205" s="1"/>
  <c r="F206"/>
  <c r="E206" s="1"/>
  <c r="F208"/>
  <c r="E208" s="1"/>
  <c r="F209"/>
  <c r="E209" s="1"/>
  <c r="F210"/>
  <c r="E210" s="1"/>
  <c r="F211"/>
  <c r="E211" s="1"/>
  <c r="F212"/>
  <c r="E212" s="1"/>
  <c r="F213"/>
  <c r="E213" s="1"/>
  <c r="F214"/>
  <c r="E214" s="1"/>
  <c r="F215"/>
  <c r="E215" s="1"/>
  <c r="F216"/>
  <c r="E216" s="1"/>
  <c r="F217"/>
  <c r="E217" s="1"/>
  <c r="F187"/>
  <c r="E187" s="1"/>
  <c r="F188"/>
  <c r="E188" s="1"/>
  <c r="F189"/>
  <c r="E189" s="1"/>
  <c r="F190"/>
  <c r="E190" s="1"/>
  <c r="F191"/>
  <c r="E191" s="1"/>
  <c r="F193"/>
  <c r="E193" s="1"/>
  <c r="F196"/>
  <c r="E196" s="1"/>
  <c r="F197"/>
  <c r="E197" s="1"/>
  <c r="F170"/>
  <c r="E170" s="1"/>
  <c r="F171"/>
  <c r="E171" s="1"/>
  <c r="F172"/>
  <c r="E172" s="1"/>
  <c r="F173"/>
  <c r="E173" s="1"/>
  <c r="F174"/>
  <c r="E174" s="1"/>
  <c r="F175"/>
  <c r="E175" s="1"/>
  <c r="F176"/>
  <c r="E176" s="1"/>
  <c r="F177"/>
  <c r="E177" s="1"/>
  <c r="F178"/>
  <c r="E178" s="1"/>
  <c r="F179"/>
  <c r="E179" s="1"/>
  <c r="F180"/>
  <c r="E180" s="1"/>
  <c r="F181"/>
  <c r="E181" s="1"/>
  <c r="F182"/>
  <c r="E182" s="1"/>
  <c r="F183"/>
  <c r="E183" s="1"/>
  <c r="F165"/>
  <c r="E165" s="1"/>
  <c r="F131"/>
  <c r="E131" s="1"/>
  <c r="F132"/>
  <c r="E132" s="1"/>
  <c r="F133"/>
  <c r="E133" s="1"/>
  <c r="F134"/>
  <c r="E134" s="1"/>
  <c r="F135"/>
  <c r="E135" s="1"/>
  <c r="F137"/>
  <c r="E137" s="1"/>
  <c r="F139"/>
  <c r="E139" s="1"/>
  <c r="F140"/>
  <c r="E140" s="1"/>
  <c r="F141"/>
  <c r="E141" s="1"/>
  <c r="F142"/>
  <c r="E142" s="1"/>
  <c r="F143"/>
  <c r="E143" s="1"/>
  <c r="F122"/>
  <c r="E122" s="1"/>
  <c r="F121"/>
  <c r="E121" s="1"/>
  <c r="F120"/>
  <c r="E120" s="1"/>
  <c r="F119"/>
  <c r="E119" s="1"/>
  <c r="F118"/>
  <c r="E118" s="1"/>
  <c r="F109"/>
  <c r="E109" s="1"/>
  <c r="F111"/>
  <c r="E111" s="1"/>
  <c r="F114"/>
  <c r="E114" s="1"/>
  <c r="F106"/>
  <c r="E106" s="1"/>
  <c r="F104"/>
  <c r="E104" s="1"/>
  <c r="F60"/>
  <c r="F61"/>
  <c r="F62"/>
  <c r="F63"/>
  <c r="F64"/>
  <c r="F101"/>
  <c r="E101" s="1"/>
  <c r="F100"/>
  <c r="E100" s="1"/>
  <c r="F99"/>
  <c r="E99" s="1"/>
  <c r="F98"/>
  <c r="E98" s="1"/>
  <c r="F97"/>
  <c r="E97" s="1"/>
  <c r="F96"/>
  <c r="E96" s="1"/>
  <c r="F95"/>
  <c r="E95" s="1"/>
  <c r="F94"/>
  <c r="E94" s="1"/>
  <c r="F93"/>
  <c r="E93" s="1"/>
  <c r="F92"/>
  <c r="E92" s="1"/>
  <c r="F91"/>
  <c r="E91" s="1"/>
  <c r="F90"/>
  <c r="E90" s="1"/>
  <c r="F89"/>
  <c r="E89" s="1"/>
  <c r="F88"/>
  <c r="E88" s="1"/>
  <c r="F87"/>
  <c r="E87" s="1"/>
  <c r="F86"/>
  <c r="E86" s="1"/>
  <c r="F85"/>
  <c r="E85" s="1"/>
  <c r="F82"/>
  <c r="E82" s="1"/>
  <c r="F81"/>
  <c r="E81" s="1"/>
  <c r="F80"/>
  <c r="E80" s="1"/>
  <c r="F78"/>
  <c r="E78" s="1"/>
  <c r="F77"/>
  <c r="E77" s="1"/>
  <c r="F76"/>
  <c r="E76" s="1"/>
  <c r="F75"/>
  <c r="E75" s="1"/>
  <c r="F74"/>
  <c r="E74" s="1"/>
  <c r="F73"/>
  <c r="E73" s="1"/>
  <c r="F72"/>
  <c r="E72" s="1"/>
  <c r="F71"/>
  <c r="E71" s="1"/>
  <c r="F70"/>
  <c r="E70" s="1"/>
  <c r="F69"/>
  <c r="E69" s="1"/>
  <c r="F68"/>
  <c r="E68" s="1"/>
  <c r="F58"/>
  <c r="E58" s="1"/>
  <c r="F51"/>
  <c r="E51" s="1"/>
  <c r="F48"/>
  <c r="E48" s="1"/>
  <c r="F33"/>
  <c r="E33" s="1"/>
  <c r="F27"/>
  <c r="E27" s="1"/>
  <c r="F26"/>
  <c r="E26" s="1"/>
  <c r="F24"/>
  <c r="E24" s="1"/>
  <c r="F23"/>
  <c r="E23" s="1"/>
  <c r="F22"/>
  <c r="E22" s="1"/>
  <c r="F21"/>
  <c r="E21" s="1"/>
  <c r="F20"/>
  <c r="E20" s="1"/>
  <c r="F19"/>
  <c r="E19" s="1"/>
  <c r="F18"/>
  <c r="E18" s="1"/>
  <c r="F17"/>
  <c r="E17" s="1"/>
  <c r="F16"/>
  <c r="E16" s="1"/>
  <c r="F15"/>
  <c r="E15" s="1"/>
  <c r="F14"/>
  <c r="E14" s="1"/>
  <c r="F13"/>
  <c r="E13" s="1"/>
  <c r="F12"/>
  <c r="E12" s="1"/>
  <c r="F86" i="1"/>
  <c r="G86"/>
  <c r="G73"/>
  <c r="G75"/>
  <c r="G77"/>
  <c r="G80"/>
  <c r="G82"/>
  <c r="G84"/>
  <c r="G72"/>
  <c r="G8"/>
  <c r="G7"/>
  <c r="G11"/>
  <c r="G10"/>
  <c r="G15"/>
  <c r="G14"/>
  <c r="G22"/>
  <c r="G25"/>
  <c r="G21"/>
  <c r="G92"/>
  <c r="G28"/>
  <c r="G27"/>
  <c r="G31"/>
  <c r="G30"/>
  <c r="G33"/>
  <c r="G40"/>
  <c r="G50"/>
  <c r="G57"/>
  <c r="G61"/>
  <c r="G67"/>
  <c r="G60"/>
  <c r="G70"/>
  <c r="G69"/>
  <c r="G90"/>
  <c r="G89"/>
  <c r="F73"/>
  <c r="F75"/>
  <c r="F72"/>
  <c r="E72"/>
  <c r="F77"/>
  <c r="F80"/>
  <c r="F82"/>
  <c r="F84"/>
  <c r="F8"/>
  <c r="F7"/>
  <c r="F11"/>
  <c r="F10"/>
  <c r="E10"/>
  <c r="F15"/>
  <c r="F14"/>
  <c r="F22"/>
  <c r="F25"/>
  <c r="F21"/>
  <c r="F28"/>
  <c r="F27"/>
  <c r="E27"/>
  <c r="F31"/>
  <c r="F30"/>
  <c r="E30"/>
  <c r="F33"/>
  <c r="E33"/>
  <c r="F40"/>
  <c r="F50"/>
  <c r="F57"/>
  <c r="F61"/>
  <c r="F63"/>
  <c r="F60"/>
  <c r="E60"/>
  <c r="F65"/>
  <c r="F67"/>
  <c r="E67"/>
  <c r="F70"/>
  <c r="F69"/>
  <c r="E69"/>
  <c r="F90"/>
  <c r="F89"/>
  <c r="E89"/>
  <c r="E90"/>
  <c r="E91"/>
  <c r="E88"/>
  <c r="E87"/>
  <c r="E9"/>
  <c r="E11"/>
  <c r="E12"/>
  <c r="E13"/>
  <c r="E15"/>
  <c r="E16"/>
  <c r="E17"/>
  <c r="E18"/>
  <c r="E19"/>
  <c r="E22"/>
  <c r="E23"/>
  <c r="E24"/>
  <c r="E25"/>
  <c r="E26"/>
  <c r="E28"/>
  <c r="E29"/>
  <c r="E31"/>
  <c r="E32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1"/>
  <c r="E62"/>
  <c r="E64"/>
  <c r="E65"/>
  <c r="E66"/>
  <c r="E68"/>
  <c r="E70"/>
  <c r="E71"/>
  <c r="E73"/>
  <c r="E74"/>
  <c r="E75"/>
  <c r="E76"/>
  <c r="E77"/>
  <c r="E78"/>
  <c r="E79"/>
  <c r="E80"/>
  <c r="E81"/>
  <c r="E82"/>
  <c r="E83"/>
  <c r="E84"/>
  <c r="E85"/>
  <c r="E86"/>
  <c r="F169" i="2"/>
  <c r="E169" s="1"/>
  <c r="E7" i="1"/>
  <c r="E63"/>
  <c r="E8"/>
  <c r="G446" i="2"/>
  <c r="G384"/>
  <c r="O36"/>
  <c r="Q116"/>
  <c r="R123"/>
  <c r="E21" i="1"/>
  <c r="E14"/>
  <c r="F92"/>
  <c r="E92"/>
  <c r="F144" i="2"/>
  <c r="E144" s="1"/>
  <c r="I446"/>
  <c r="I66"/>
  <c r="F102"/>
  <c r="E102" s="1"/>
  <c r="F198"/>
  <c r="F201"/>
  <c r="E201" s="1"/>
  <c r="H163"/>
  <c r="N453"/>
  <c r="O384"/>
  <c r="O383" s="1"/>
  <c r="J9"/>
  <c r="N129"/>
  <c r="N128" s="1"/>
  <c r="N37"/>
  <c r="N36" s="1"/>
  <c r="P250"/>
  <c r="L349"/>
  <c r="N372"/>
  <c r="F350"/>
  <c r="E354"/>
  <c r="Q446"/>
  <c r="N449"/>
  <c r="O9" l="1"/>
  <c r="E379"/>
  <c r="R250"/>
  <c r="L383"/>
  <c r="I250"/>
  <c r="I383"/>
  <c r="F272"/>
  <c r="F245"/>
  <c r="E245" s="1"/>
  <c r="N67"/>
  <c r="L167"/>
  <c r="F449"/>
  <c r="H383"/>
  <c r="M128"/>
  <c r="H55"/>
  <c r="J349"/>
  <c r="M167"/>
  <c r="O250"/>
  <c r="N55"/>
  <c r="F339"/>
  <c r="E339" s="1"/>
  <c r="P128"/>
  <c r="P349"/>
  <c r="O116"/>
  <c r="N116" s="1"/>
  <c r="K431"/>
  <c r="G383"/>
  <c r="R49"/>
  <c r="N83"/>
  <c r="N441"/>
  <c r="J446"/>
  <c r="Q383"/>
  <c r="P383"/>
  <c r="R383"/>
  <c r="R330"/>
  <c r="N330"/>
  <c r="J330"/>
  <c r="E278"/>
  <c r="Q330"/>
  <c r="M330"/>
  <c r="I330"/>
  <c r="N399"/>
  <c r="P330"/>
  <c r="L330"/>
  <c r="H330"/>
  <c r="O330"/>
  <c r="K330"/>
  <c r="G330"/>
  <c r="G156"/>
  <c r="G128" s="1"/>
  <c r="L431"/>
  <c r="E61"/>
  <c r="E64"/>
  <c r="E60"/>
  <c r="E367"/>
  <c r="E364"/>
  <c r="E359"/>
  <c r="R66"/>
  <c r="E146"/>
  <c r="F47"/>
  <c r="E47" s="1"/>
  <c r="N79"/>
  <c r="P446"/>
  <c r="R431"/>
  <c r="Q66"/>
  <c r="Q431"/>
  <c r="E185"/>
  <c r="F83"/>
  <c r="E258"/>
  <c r="R167"/>
  <c r="P167"/>
  <c r="N168"/>
  <c r="M383"/>
  <c r="L250"/>
  <c r="K66"/>
  <c r="K250"/>
  <c r="J66"/>
  <c r="H66"/>
  <c r="H250"/>
  <c r="G9"/>
  <c r="G66"/>
  <c r="F219"/>
  <c r="E219" s="1"/>
  <c r="G250"/>
  <c r="F301"/>
  <c r="E301" s="1"/>
  <c r="F291"/>
  <c r="E291" s="1"/>
  <c r="F399"/>
  <c r="F108"/>
  <c r="E108" s="1"/>
  <c r="F293"/>
  <c r="E293" s="1"/>
  <c r="F409"/>
  <c r="F52"/>
  <c r="E52" s="1"/>
  <c r="H128"/>
  <c r="K383"/>
  <c r="F447"/>
  <c r="O446"/>
  <c r="N446" s="1"/>
  <c r="F385"/>
  <c r="E385" s="1"/>
  <c r="F59"/>
  <c r="R128"/>
  <c r="F411"/>
  <c r="G431"/>
  <c r="M431"/>
  <c r="I431"/>
  <c r="F342"/>
  <c r="E342" s="1"/>
  <c r="N384"/>
  <c r="R349"/>
  <c r="E375"/>
  <c r="E279"/>
  <c r="E273"/>
  <c r="N9"/>
  <c r="H446"/>
  <c r="K446"/>
  <c r="E43"/>
  <c r="J250"/>
  <c r="E362"/>
  <c r="Q250"/>
  <c r="N250"/>
  <c r="M349"/>
  <c r="N358"/>
  <c r="N374"/>
  <c r="F374"/>
  <c r="N272"/>
  <c r="E274"/>
  <c r="E280"/>
  <c r="E276"/>
  <c r="F415"/>
  <c r="H49"/>
  <c r="F49" s="1"/>
  <c r="J431"/>
  <c r="R9"/>
  <c r="M446"/>
  <c r="O128"/>
  <c r="E365"/>
  <c r="O167"/>
  <c r="M66"/>
  <c r="M46" s="1"/>
  <c r="M40" s="1"/>
  <c r="L66"/>
  <c r="L46" s="1"/>
  <c r="L446"/>
  <c r="H9"/>
  <c r="P9"/>
  <c r="F67"/>
  <c r="N156"/>
  <c r="J49"/>
  <c r="F50"/>
  <c r="E50" s="1"/>
  <c r="J167"/>
  <c r="J383"/>
  <c r="F79"/>
  <c r="F441"/>
  <c r="Q167"/>
  <c r="N431"/>
  <c r="O431"/>
  <c r="F150"/>
  <c r="E150" s="1"/>
  <c r="F439"/>
  <c r="F270"/>
  <c r="E270" s="1"/>
  <c r="F295"/>
  <c r="E295" s="1"/>
  <c r="G55"/>
  <c r="F56"/>
  <c r="E56" s="1"/>
  <c r="I167"/>
  <c r="O123"/>
  <c r="N123" s="1"/>
  <c r="N124"/>
  <c r="F147"/>
  <c r="E147" s="1"/>
  <c r="F346"/>
  <c r="E346" s="1"/>
  <c r="F344"/>
  <c r="E344" s="1"/>
  <c r="F331"/>
  <c r="E331" s="1"/>
  <c r="F395"/>
  <c r="K167"/>
  <c r="F319"/>
  <c r="E319" s="1"/>
  <c r="G116"/>
  <c r="F116" s="1"/>
  <c r="F117"/>
  <c r="E117" s="1"/>
  <c r="F326"/>
  <c r="E326" s="1"/>
  <c r="F299"/>
  <c r="E299" s="1"/>
  <c r="I10"/>
  <c r="I9" s="1"/>
  <c r="F233"/>
  <c r="E233" s="1"/>
  <c r="F257"/>
  <c r="E257" s="1"/>
  <c r="F405"/>
  <c r="G123"/>
  <c r="F123" s="1"/>
  <c r="F124"/>
  <c r="O49"/>
  <c r="N49"/>
  <c r="K49"/>
  <c r="E29"/>
  <c r="F328"/>
  <c r="E62"/>
  <c r="P66"/>
  <c r="Q9"/>
  <c r="N328"/>
  <c r="O66"/>
  <c r="E28"/>
  <c r="G349"/>
  <c r="F235"/>
  <c r="E235" s="1"/>
  <c r="H349"/>
  <c r="N415"/>
  <c r="I129"/>
  <c r="F129" s="1"/>
  <c r="E129" s="1"/>
  <c r="O156"/>
  <c r="E164"/>
  <c r="F358"/>
  <c r="H167"/>
  <c r="N59"/>
  <c r="R156"/>
  <c r="Q156"/>
  <c r="K269"/>
  <c r="E63"/>
  <c r="P269"/>
  <c r="E289"/>
  <c r="E285"/>
  <c r="E277"/>
  <c r="M269"/>
  <c r="F381"/>
  <c r="E381" s="1"/>
  <c r="F372"/>
  <c r="E372" s="1"/>
  <c r="O269"/>
  <c r="E288"/>
  <c r="L269"/>
  <c r="I269"/>
  <c r="R269"/>
  <c r="G269"/>
  <c r="Q269"/>
  <c r="F161"/>
  <c r="E161" s="1"/>
  <c r="F186"/>
  <c r="E186" s="1"/>
  <c r="F168"/>
  <c r="G167"/>
  <c r="M250"/>
  <c r="F251"/>
  <c r="E251" s="1"/>
  <c r="N198"/>
  <c r="E198" s="1"/>
  <c r="I349"/>
  <c r="Q349"/>
  <c r="E373"/>
  <c r="E382"/>
  <c r="E377"/>
  <c r="K349"/>
  <c r="F453"/>
  <c r="P156"/>
  <c r="I156"/>
  <c r="E380"/>
  <c r="E376"/>
  <c r="E370"/>
  <c r="L156"/>
  <c r="L128" s="1"/>
  <c r="E378"/>
  <c r="E368"/>
  <c r="E275"/>
  <c r="E369"/>
  <c r="E366"/>
  <c r="E361"/>
  <c r="E283"/>
  <c r="E286"/>
  <c r="E282"/>
  <c r="F384"/>
  <c r="E360"/>
  <c r="E352"/>
  <c r="E351"/>
  <c r="J156"/>
  <c r="J128" s="1"/>
  <c r="K156"/>
  <c r="K128" s="1"/>
  <c r="F163"/>
  <c r="E163" s="1"/>
  <c r="E290"/>
  <c r="F160"/>
  <c r="E160" s="1"/>
  <c r="E284"/>
  <c r="E350"/>
  <c r="E281"/>
  <c r="E287"/>
  <c r="J269"/>
  <c r="H269"/>
  <c r="E272" l="1"/>
  <c r="E67"/>
  <c r="E374"/>
  <c r="Q461"/>
  <c r="E358"/>
  <c r="E83"/>
  <c r="F431"/>
  <c r="R461"/>
  <c r="P461"/>
  <c r="H461"/>
  <c r="J461"/>
  <c r="O461"/>
  <c r="G461"/>
  <c r="N383"/>
  <c r="E384"/>
  <c r="F383"/>
  <c r="I128"/>
  <c r="I461" s="1"/>
  <c r="E79"/>
  <c r="N66"/>
  <c r="K46"/>
  <c r="K40" s="1"/>
  <c r="F55"/>
  <c r="E55" s="1"/>
  <c r="E123"/>
  <c r="E168"/>
  <c r="F250"/>
  <c r="E250" s="1"/>
  <c r="E116"/>
  <c r="F66"/>
  <c r="F330"/>
  <c r="E330" s="1"/>
  <c r="E59"/>
  <c r="N349"/>
  <c r="M42"/>
  <c r="M39" s="1"/>
  <c r="F446"/>
  <c r="E328"/>
  <c r="N269"/>
  <c r="E49"/>
  <c r="N167"/>
  <c r="E124"/>
  <c r="L42"/>
  <c r="L40"/>
  <c r="F349"/>
  <c r="F167"/>
  <c r="F156"/>
  <c r="E156" s="1"/>
  <c r="F269"/>
  <c r="F128" l="1"/>
  <c r="E128" s="1"/>
  <c r="E66"/>
  <c r="E383"/>
  <c r="F46"/>
  <c r="E46" s="1"/>
  <c r="M41"/>
  <c r="N461"/>
  <c r="F40"/>
  <c r="E40" s="1"/>
  <c r="K42"/>
  <c r="K41" s="1"/>
  <c r="E349"/>
  <c r="E269"/>
  <c r="E167"/>
  <c r="L41"/>
  <c r="L39"/>
  <c r="M38" l="1"/>
  <c r="M37" s="1"/>
  <c r="M35" s="1"/>
  <c r="K39"/>
  <c r="K38" s="1"/>
  <c r="K37" s="1"/>
  <c r="F42"/>
  <c r="E42" s="1"/>
  <c r="F41"/>
  <c r="E41" s="1"/>
  <c r="L38"/>
  <c r="L37" s="1"/>
  <c r="L35" s="1"/>
  <c r="F39" l="1"/>
  <c r="E39" s="1"/>
  <c r="M36"/>
  <c r="M34" s="1"/>
  <c r="M32" s="1"/>
  <c r="M31" s="1"/>
  <c r="F38"/>
  <c r="E38" s="1"/>
  <c r="L36"/>
  <c r="L34" s="1"/>
  <c r="L32" s="1"/>
  <c r="L31" s="1"/>
  <c r="L30" s="1"/>
  <c r="L26" s="1"/>
  <c r="L24" s="1"/>
  <c r="L23" s="1"/>
  <c r="L22" s="1"/>
  <c r="L21" s="1"/>
  <c r="L20" s="1"/>
  <c r="L19" s="1"/>
  <c r="L18" s="1"/>
  <c r="L17" s="1"/>
  <c r="L16" s="1"/>
  <c r="L15" s="1"/>
  <c r="L14" s="1"/>
  <c r="L13" s="1"/>
  <c r="L12" s="1"/>
  <c r="L10" s="1"/>
  <c r="L9" s="1"/>
  <c r="L461" s="1"/>
  <c r="K36"/>
  <c r="F37"/>
  <c r="E37" s="1"/>
  <c r="K35"/>
  <c r="F35" l="1"/>
  <c r="E35" s="1"/>
  <c r="K34"/>
  <c r="F34" s="1"/>
  <c r="E34" s="1"/>
  <c r="F36"/>
  <c r="E36" s="1"/>
  <c r="M30"/>
  <c r="K32" l="1"/>
  <c r="M26"/>
  <c r="M24" s="1"/>
  <c r="M23" s="1"/>
  <c r="M22" s="1"/>
  <c r="M21" s="1"/>
  <c r="M20" s="1"/>
  <c r="M19" s="1"/>
  <c r="M18" s="1"/>
  <c r="M17" s="1"/>
  <c r="M16" s="1"/>
  <c r="M15" s="1"/>
  <c r="M14" s="1"/>
  <c r="M13" s="1"/>
  <c r="M12" s="1"/>
  <c r="M10" s="1"/>
  <c r="K31" l="1"/>
  <c r="F32"/>
  <c r="E32" s="1"/>
  <c r="M9"/>
  <c r="M461" s="1"/>
  <c r="K30" l="1"/>
  <c r="F31"/>
  <c r="E31" s="1"/>
  <c r="K26" l="1"/>
  <c r="K24" s="1"/>
  <c r="K23" s="1"/>
  <c r="K22" s="1"/>
  <c r="K21" s="1"/>
  <c r="K20" s="1"/>
  <c r="K19" s="1"/>
  <c r="K18" s="1"/>
  <c r="K17" s="1"/>
  <c r="K16" s="1"/>
  <c r="K15" s="1"/>
  <c r="K14" s="1"/>
  <c r="K13" s="1"/>
  <c r="K12" s="1"/>
  <c r="K10" s="1"/>
  <c r="F30"/>
  <c r="E30" s="1"/>
  <c r="K9" l="1"/>
  <c r="K461" s="1"/>
  <c r="F10"/>
  <c r="E10" s="1"/>
  <c r="F461" l="1"/>
  <c r="F9"/>
  <c r="E9" s="1"/>
</calcChain>
</file>

<file path=xl/sharedStrings.xml><?xml version="1.0" encoding="utf-8"?>
<sst xmlns="http://schemas.openxmlformats.org/spreadsheetml/2006/main" count="1020" uniqueCount="478">
  <si>
    <t>Załącznik Nr 1
do uchwały Nr .................
Rady Gminy/Powiatu .......
w ...................................</t>
  </si>
  <si>
    <t>w złotych</t>
  </si>
  <si>
    <t>Dział</t>
  </si>
  <si>
    <t>Rozdział*</t>
  </si>
  <si>
    <t>§</t>
  </si>
  <si>
    <t>Źródła dochodów</t>
  </si>
  <si>
    <t>z tego:</t>
  </si>
  <si>
    <t>Dochody
bieżące</t>
  </si>
  <si>
    <t>Dochody
majątkowe</t>
  </si>
  <si>
    <t>Ogółem:</t>
  </si>
  <si>
    <t>Rozdział</t>
  </si>
  <si>
    <t>§*</t>
  </si>
  <si>
    <t>Nazwa</t>
  </si>
  <si>
    <t>Wydatki bieżące</t>
  </si>
  <si>
    <t>w tym:</t>
  </si>
  <si>
    <t>Wydatki majątkowe</t>
  </si>
  <si>
    <t>Wydatki na obsługę długu</t>
  </si>
  <si>
    <t>Wydatki
z tytułu poręczeń
i gwarancji</t>
  </si>
  <si>
    <t>Załącznik Nr 3
do uchwały Nr .................
Rady Gminy/Powiatu .......
w ...................................</t>
  </si>
  <si>
    <t>Lp.</t>
  </si>
  <si>
    <t>Treść</t>
  </si>
  <si>
    <t>Klasyfikacja
§</t>
  </si>
  <si>
    <t>Przychody ogółem:</t>
  </si>
  <si>
    <t>1.</t>
  </si>
  <si>
    <t>Kredyty</t>
  </si>
  <si>
    <t>§ 952</t>
  </si>
  <si>
    <t>2.</t>
  </si>
  <si>
    <t>Pożyczki</t>
  </si>
  <si>
    <t>3.</t>
  </si>
  <si>
    <t>Pożyczki na finansowanie zadań realizowanych
z udziałem środków pochodzących z budżetu UE</t>
  </si>
  <si>
    <t>§ 903</t>
  </si>
  <si>
    <t>4.</t>
  </si>
  <si>
    <t>Spłaty pożyczek udzielonych</t>
  </si>
  <si>
    <t>§ 951</t>
  </si>
  <si>
    <t>5.</t>
  </si>
  <si>
    <t>Prywatyzacja majątku jst</t>
  </si>
  <si>
    <t xml:space="preserve">§ 944 </t>
  </si>
  <si>
    <t>6.</t>
  </si>
  <si>
    <t>Nadwyżka budżetu z lat ubiegłych</t>
  </si>
  <si>
    <t>§ 957</t>
  </si>
  <si>
    <t>7.</t>
  </si>
  <si>
    <t>Papiery wartościowe (obligacje)</t>
  </si>
  <si>
    <t>§ 931</t>
  </si>
  <si>
    <t>8.</t>
  </si>
  <si>
    <t>Inne źródła (wolne środki)</t>
  </si>
  <si>
    <t>§ 955</t>
  </si>
  <si>
    <t>Rozchody ogółem:</t>
  </si>
  <si>
    <t>Spłaty kredytów</t>
  </si>
  <si>
    <t>§ 992</t>
  </si>
  <si>
    <t>Spłaty pożyczek</t>
  </si>
  <si>
    <t>Spłaty pożyczek otrzymanych na finansowanie zadań realizowanych z udziałem środków pochodzących z budżetu UE</t>
  </si>
  <si>
    <t>§ 963</t>
  </si>
  <si>
    <t>Udzielone pożyczki</t>
  </si>
  <si>
    <t>§ 991</t>
  </si>
  <si>
    <t>Lokaty</t>
  </si>
  <si>
    <t>§ 994</t>
  </si>
  <si>
    <t>Wykup papierów wartościowych (obligacji)</t>
  </si>
  <si>
    <t>§ 982</t>
  </si>
  <si>
    <t>Rozchody z tytułu innych rozliczeń</t>
  </si>
  <si>
    <t>§ 995</t>
  </si>
  <si>
    <t>Załącznik Nr 4
do uchwały Nr .................
Rady Gminy/Powiatu .......
w ...................................</t>
  </si>
  <si>
    <t>Rozdz.</t>
  </si>
  <si>
    <t>Nazwa zadania inwestycyjnego</t>
  </si>
  <si>
    <t>Jednostka organizacyjna realizująca program lub koordynująca wykonanie programu</t>
  </si>
  <si>
    <t>Okres realizacji</t>
  </si>
  <si>
    <t>Łączne nakłady finansowe
(w zł)</t>
  </si>
  <si>
    <t>Planowane wydatki</t>
  </si>
  <si>
    <t>2010 r.</t>
  </si>
  <si>
    <t>2011 r.</t>
  </si>
  <si>
    <t>Załącznik Nr 5
do uchwały Nr .................
Rady Gminy/Powiatu .......
w ...................................</t>
  </si>
  <si>
    <t>Nazwa programu</t>
  </si>
  <si>
    <t>Nazwa projektu</t>
  </si>
  <si>
    <t>Lata realizacji projektu</t>
  </si>
  <si>
    <t>Wartość całkowita projektu
(w zł)</t>
  </si>
  <si>
    <t>Planowane płatności w latach w ramach projektu</t>
  </si>
  <si>
    <t>Załącznik Nr 6
do uchwały Nr .................
Rady Gminy/Powiatu .......
w ...................................</t>
  </si>
  <si>
    <t>Wyszczególnienie</t>
  </si>
  <si>
    <t>Stan środków obrotowych na początek roku</t>
  </si>
  <si>
    <t>Przychody</t>
  </si>
  <si>
    <t>Wydatki</t>
  </si>
  <si>
    <t>Stan środków obrotowych na koniec roku</t>
  </si>
  <si>
    <t>ogółem</t>
  </si>
  <si>
    <t>w tym: wpłata do budżetu</t>
  </si>
  <si>
    <t>dotacje
z budżetu</t>
  </si>
  <si>
    <t>na wydatki bieżące</t>
  </si>
  <si>
    <t>na inwestycje</t>
  </si>
  <si>
    <t>I.</t>
  </si>
  <si>
    <t>Zakłady budżetowe</t>
  </si>
  <si>
    <t>x</t>
  </si>
  <si>
    <t>II.</t>
  </si>
  <si>
    <t>Gospodarstwa pomocnicze</t>
  </si>
  <si>
    <t>III.</t>
  </si>
  <si>
    <t>Ogółem</t>
  </si>
  <si>
    <t>Załącznik Nr 7
do uchwały Nr .................
Rady Gminy/Powiatu .......
w ...................................</t>
  </si>
  <si>
    <t xml:space="preserve">Dział………   Rozdział……… </t>
  </si>
  <si>
    <t>IV.</t>
  </si>
  <si>
    <t>Załącznik Nr 8
do uchwały Nr .................
Rady Gminy/Powiatu .......
w ...................................</t>
  </si>
  <si>
    <t xml:space="preserve">Dział………   Rozdział………   </t>
  </si>
  <si>
    <t>Załącznik Nr 9
do uchwały Nr .................
Rady Gminy/Powiatu .......
w ...................................</t>
  </si>
  <si>
    <t>Nazwa instytucji</t>
  </si>
  <si>
    <t>Kwota dotacji</t>
  </si>
  <si>
    <t>Załącznik Nr 10
do uchwały Nr .................
Rady Gminy/Powiatu .......
w ...................................</t>
  </si>
  <si>
    <t>Nazwa jednostki
 otrzymującej dotację</t>
  </si>
  <si>
    <r>
      <t xml:space="preserve">Zakres
</t>
    </r>
    <r>
      <rPr>
        <sz val="10"/>
        <rFont val="Arial CE"/>
        <charset val="238"/>
      </rPr>
      <t>(</t>
    </r>
    <r>
      <rPr>
        <i/>
        <sz val="10"/>
        <rFont val="Arial CE"/>
        <charset val="238"/>
      </rPr>
      <t>przeznaczenie dotacji)</t>
    </r>
  </si>
  <si>
    <t>Ogółem kwota dotacji</t>
  </si>
  <si>
    <t>Załącznik Nr 11
do uchwały Nr .................
Rady Gminy/Powiatu .......
w ...................................</t>
  </si>
  <si>
    <r>
      <t xml:space="preserve">Nazwa zadania
</t>
    </r>
    <r>
      <rPr>
        <i/>
        <sz val="10"/>
        <rFont val="Arial CE"/>
        <charset val="238"/>
      </rPr>
      <t>(przeznaczenie dotacji)</t>
    </r>
  </si>
  <si>
    <t xml:space="preserve">Kwota dotacji </t>
  </si>
  <si>
    <t>Załącznik Nr 12
do uchwały Nr .................
Rady Gminy/Powiatu .......
w ...................................</t>
  </si>
  <si>
    <t>Jednostka samorządu terytorialnego</t>
  </si>
  <si>
    <t>Załącznik Nr 13
do uchwały Nr .................
Rady Gminy/Powiatu .......
w ...................................</t>
  </si>
  <si>
    <t>Nazwa zadania</t>
  </si>
  <si>
    <t>Załącznik Nr 14
do uchwały Nr .................
Rady Gminy/Powiatu .......
w ...................................</t>
  </si>
  <si>
    <t>Dotacje
ogółem</t>
  </si>
  <si>
    <t>Załącznik Nr 15
do uchwały Nr .................
Rady Gminy/Powiatu .......
w ...................................</t>
  </si>
  <si>
    <t>Załącznik Nr 16
do uchwały Nr .................
Rady Gminy/Powiatu .......
w ...................................</t>
  </si>
  <si>
    <t>Załącznik Nr 17
do uchwały Nr .................
Rady Gminy/Powiatu .......
w ...................................</t>
  </si>
  <si>
    <t>Załącznik Nr 18
do uchwały Nr .................
Rady Gminy/Powiatu .......
w ...................................</t>
  </si>
  <si>
    <t>Przedmiot i cel umowy</t>
  </si>
  <si>
    <t>Strony umowy</t>
  </si>
  <si>
    <t>Okres wykonywania umowy</t>
  </si>
  <si>
    <t>Łączna kwota wydatków, 
w tym wydatki budżetu</t>
  </si>
  <si>
    <t>Łączne kwoty wydatków 
w poszczególnych latach, 
w tym kwota wydatków budżetu</t>
  </si>
  <si>
    <t>Modernizacja drogi  X…</t>
  </si>
  <si>
    <t>Urząd Gminy X-Firma Y</t>
  </si>
  <si>
    <t>2008-2010</t>
  </si>
  <si>
    <t xml:space="preserve">      4.500.000 zł,       
w tym wydatki budżetu
3.000.000 zł</t>
  </si>
  <si>
    <t>2008 - 1.500.000 zł, 
w tym wydatki budżetu 
1.000.000 zł</t>
  </si>
  <si>
    <t>2009 - 1.500.000 zł, 
w tym wydatki budżetu 
1.000.000 zł</t>
  </si>
  <si>
    <t>2010 - 1.500.000 zł, 
w tym wydatki budżetu 
1.000.000 zł</t>
  </si>
  <si>
    <t xml:space="preserve"> </t>
  </si>
  <si>
    <t>Modernizacja ulicy Y</t>
  </si>
  <si>
    <t>Urząd Gminy X-Firma X</t>
  </si>
  <si>
    <t>2009-2011</t>
  </si>
  <si>
    <t>2011 - 1.500.000 zł, 
w tym wydatki budżetu 
1.000.000 zł</t>
  </si>
  <si>
    <t>Plan
na 2010 r.</t>
  </si>
  <si>
    <t>* do fakultatywnego wykorzystania przez organ stanowiący</t>
  </si>
  <si>
    <t>Wynagrodzenia i składki od nich naliczane</t>
  </si>
  <si>
    <t>Wydatki jednostek budżetowych</t>
  </si>
  <si>
    <t>Dotacje na zadania bieżące</t>
  </si>
  <si>
    <t>Wydatki związane z realizacją zadań statutowych</t>
  </si>
  <si>
    <t>2012 r.</t>
  </si>
  <si>
    <t>po roku 2012</t>
  </si>
  <si>
    <t>Limity wydatków  
Gminy/Powiatu _______________
na wieloletnie programy inwestycyjne realizowane w latach 2010 i kolejnych</t>
  </si>
  <si>
    <r>
      <t>Plan przychodów i wydatków 
Gminnego/Powiatowego Funduszu Ochrony Środowiska i Gospodarki Wodnej
Gminy/Powiatu</t>
    </r>
    <r>
      <rPr>
        <sz val="12"/>
        <rFont val="Arial CE"/>
        <family val="2"/>
        <charset val="238"/>
      </rPr>
      <t xml:space="preserve"> ......................................</t>
    </r>
    <r>
      <rPr>
        <b/>
        <sz val="12"/>
        <rFont val="Arial CE"/>
        <family val="2"/>
        <charset val="238"/>
      </rPr>
      <t>w 2010 r.</t>
    </r>
  </si>
  <si>
    <r>
      <t>Plan przychodów i wydatków 
Gminnego*/Powiatowego Funduszu Gospodarki Zasobem Geodezyjnym i Kartograficznym
Gminy/Powiatu</t>
    </r>
    <r>
      <rPr>
        <sz val="12"/>
        <rFont val="Arial CE"/>
        <family val="2"/>
        <charset val="238"/>
      </rPr>
      <t xml:space="preserve"> ......................................</t>
    </r>
    <r>
      <rPr>
        <b/>
        <sz val="12"/>
        <rFont val="Arial CE"/>
        <family val="2"/>
        <charset val="238"/>
      </rPr>
      <t>w 2010 r.</t>
    </r>
  </si>
  <si>
    <t>Dotacje celowe
udzielone z budżetu Gminy/Powiatu ..............................
na zadania własne gminy/powiatu realizowane przez podmioty należące
do sektora finansów publicznych w 2010 r.</t>
  </si>
  <si>
    <t>Dotacje celowe
udzielone z budżetu Gminy/Powiatu ..............................
na pomoc finansową innym jednostkom samorządu terytorialnego w 2010 r.</t>
  </si>
  <si>
    <t>Dotacje celowe
udzielone z budżetu Gminy/Powiatu ..............................
na zadania własne gminy/powiatu realizowane przez podmioty 
nienależące do sektora finansów publicznych w 2010 r.</t>
  </si>
  <si>
    <r>
      <t xml:space="preserve">Dochody i wydatki
budżetu Gminy/Powiatu </t>
    </r>
    <r>
      <rPr>
        <sz val="12"/>
        <rFont val="Arial CE"/>
        <family val="2"/>
        <charset val="238"/>
      </rPr>
      <t>.......................................</t>
    </r>
    <r>
      <rPr>
        <b/>
        <sz val="12"/>
        <rFont val="Arial CE"/>
        <family val="2"/>
        <charset val="238"/>
      </rPr>
      <t xml:space="preserve">
związane z realizacją zadań z zakresu administracji rządowej i innych zadań zleconych odrębnymi ustawami
w 2010 r.</t>
    </r>
  </si>
  <si>
    <t>Dochody i wydatki
budżetu Gminy/Powiatu .......................................
związane z realizacją zadań z zakresu administracji rządowej wykonywanych na podstawie porozumień z organami administracji rządowej w 2010 r.</t>
  </si>
  <si>
    <t>Dochody i wydatki
budżetu Gminy/Powiatu .......................................
związane z realizacją zadań wykonywanych na podstawie porozumień (umów) między jednostkami samorządu terytorialnego w 2010 r.</t>
  </si>
  <si>
    <t>Wykaz obowiązujących umów o partnerstwie publiczno-prywatnym
Gminy/Powiatu ...........................
w 2010 r.</t>
  </si>
  <si>
    <t>Rozliczenia
z budżetem
z tytułu wpłat nadwyżek środków za 2009 r.</t>
  </si>
  <si>
    <t>Dochody ogółem</t>
  </si>
  <si>
    <t>Wydatki ogółem</t>
  </si>
  <si>
    <t>Plan dochodów i wydatków
rachunków dochodów własnych jednostek budżetowych w 2010 r.</t>
  </si>
  <si>
    <t>Fundusz sołecki</t>
  </si>
  <si>
    <t>Pozostałe wydatki</t>
  </si>
  <si>
    <t>Jednostka pomocnicza</t>
  </si>
  <si>
    <t>Plan wydatków
ogółem
na 2010 r.</t>
  </si>
  <si>
    <t>Przychody i rozchody
budżetu Gminy/Powiatu _______________
w 2010 r.</t>
  </si>
  <si>
    <t>Plan przychodów oraz wydatków zakładów budżetowych oraz gospodarstw pomocniczych w 2010 r.</t>
  </si>
  <si>
    <t>s</t>
  </si>
  <si>
    <t>Wydatki jednostek pomocniczych
w ramach budżetu budżetu Gminy _______________
w 2010 r.</t>
  </si>
  <si>
    <t>Dotacje przedmiotowe dla jednostek spoza sektora finansów publicznych
udzielone z budżetu Gminy/Powiatu ..............................
w 2010 r.</t>
  </si>
  <si>
    <t>Dotacje przedmiotowe dla jednostek sektora finansów publicznych
udzielone z budżetu Gminy/Powiatu ..............................
w 2010 r.</t>
  </si>
  <si>
    <t>Załącznik Nr 19
do uchwały Nr .................
Rady Gminy/Powiatu .......
w ...................................</t>
  </si>
  <si>
    <t>Załącznik Nr 20
do uchwały Nr .................
Rady Gminy/Powiatu .......
w ...................................</t>
  </si>
  <si>
    <t>Dotacje podmiotowe dla jednostek sektora finansów publicznych
udzielone z budżetu Gminy/Powiatu ..............................
w 2010 r.</t>
  </si>
  <si>
    <t>Świadczenia na rzecz osób fizycznych</t>
  </si>
  <si>
    <t>Kwota
2010 r.</t>
  </si>
  <si>
    <t>Wydatki
ogółem
(6+11)</t>
  </si>
  <si>
    <t>Plan na 2010 r.</t>
  </si>
  <si>
    <t>Wydatki na programy finansowane z udziałem środków pochodzących z budżetu Unii Europejskiej oraz niepodlegających zwrotowi środków z pomocy udzielanej przez państwa członkowskie Europejskiego Porozumienia o Wolnym Handlu (EFTA) oraz inych środków pochodzących ze źródeł zagranicznych niepodlegających zwrotowi,w części związanej z realizacją zadań Gminy/Powiatu</t>
  </si>
  <si>
    <t>§**</t>
  </si>
  <si>
    <t>* kol. 2 do fakultatywnego wykorzystania  w zakresie dochodów</t>
  </si>
  <si>
    <t>* w przypadku przejęcia zadania na podstawie porozumienia z powiatem</t>
  </si>
  <si>
    <t>* kol. 4 do wykorzystania fakultatywnego</t>
  </si>
  <si>
    <t>Limity wydatków 
Gminy/Powiatu ________________
na programy finansowane z udziałem środków pochodzących z budżetu Unii Europejskiej oraz niepodlegających zwrotowi środków z pomocy udzielanej przez państwa członkowskie Europejskiego Porozumienia o Wolnym Handlu (EFTA) oraz inych środków pochodzących ze źródeł zagranicznych niepodlegających zwrotowi,
realizowane w latach 2010 i kolejnych</t>
  </si>
  <si>
    <t>** kol. 3 do fakultatywnego wykorzystania  w zakresie wydatków</t>
  </si>
  <si>
    <t>* - do fakultatywnego wykorzystania</t>
  </si>
  <si>
    <t>010</t>
  </si>
  <si>
    <t>01010</t>
  </si>
  <si>
    <t>0830</t>
  </si>
  <si>
    <t>ROLNICTWO I ŁOWIECTWO</t>
  </si>
  <si>
    <t>Infrastruktura wodociągowa i sanitacyjna wsi</t>
  </si>
  <si>
    <t>wpływy z usług</t>
  </si>
  <si>
    <t>600</t>
  </si>
  <si>
    <t>TRANSPORT I ŁĄCZNOŚĆ</t>
  </si>
  <si>
    <t>60016</t>
  </si>
  <si>
    <t>Drogi publiczne gminne</t>
  </si>
  <si>
    <t>6260</t>
  </si>
  <si>
    <t>6630</t>
  </si>
  <si>
    <t>700</t>
  </si>
  <si>
    <t>GOSPODARKA MIESZKANIOWA</t>
  </si>
  <si>
    <t>70005</t>
  </si>
  <si>
    <t>Gospodarka gruntami i nieruchomosciami</t>
  </si>
  <si>
    <t>0470</t>
  </si>
  <si>
    <t>0750</t>
  </si>
  <si>
    <t>0770</t>
  </si>
  <si>
    <t>0870</t>
  </si>
  <si>
    <t>0920</t>
  </si>
  <si>
    <t>751</t>
  </si>
  <si>
    <t>URZĘDY NACZELNYCH ORGANÓW WŁADZY PAŃSTWOWEJ, KONTROLI I OCHRONY PRAWA ORAZ SĄDOWNICTWA</t>
  </si>
  <si>
    <t>75101</t>
  </si>
  <si>
    <t xml:space="preserve">URZĘDY NACZELNYCH ORGANÓW WŁADZY PAŃSTWOWEJ, KONTROLI I OCHRONY PRAWA </t>
  </si>
  <si>
    <t>2010</t>
  </si>
  <si>
    <t>750</t>
  </si>
  <si>
    <t>ADMINISTRACJA PUBLICZNA</t>
  </si>
  <si>
    <t>75023</t>
  </si>
  <si>
    <t>Urzędy gmin (miast i miast na prawach powiatu</t>
  </si>
  <si>
    <t>0690</t>
  </si>
  <si>
    <t>75011</t>
  </si>
  <si>
    <t>Urzędy wojewódzkie</t>
  </si>
  <si>
    <t>2360</t>
  </si>
  <si>
    <t>5,0% dochodów uzyskanych na rzecz budżetu państwa w związku z realiz.zadań z zakresu adm.rzad.oraz innych zadań zleconych ustawami..</t>
  </si>
  <si>
    <t>756</t>
  </si>
  <si>
    <t>DOCHODY OD OSÓB PRAWNYCH, OD OSÓB FIZYCZNYCH I OD INNYCH JEDNOSTEK NIEPOSIADAJĄCYCH OSOBOWOŚCI PRAWNEJ ORAZ WYDATKI ZWIAZANE Z ICH POBOREM</t>
  </si>
  <si>
    <t>75601</t>
  </si>
  <si>
    <t>Wpływy z podatku dochodowego od osób fizycznych</t>
  </si>
  <si>
    <t>0350</t>
  </si>
  <si>
    <t>Podatek od dział.gosp.osób fizycz., opłacany w formie karty podatkowej</t>
  </si>
  <si>
    <t>75615</t>
  </si>
  <si>
    <t xml:space="preserve">Wpływy z podatku rolnego, podatku leśnego, podatku od czynności cywilnoprawnych, podatków i opłat lokalnych od osób prawnych iinnych jedn.organizacyjnych </t>
  </si>
  <si>
    <t>0310</t>
  </si>
  <si>
    <t>0320</t>
  </si>
  <si>
    <t>0330</t>
  </si>
  <si>
    <t>0340</t>
  </si>
  <si>
    <t>0500</t>
  </si>
  <si>
    <t>0910</t>
  </si>
  <si>
    <t>75616</t>
  </si>
  <si>
    <t xml:space="preserve">Wpływy z podatku rolnego, podatku leśnego,podatku od spadków i darowizn, podatku od czynności cywilnoprawnych, podatków i opłat lokalnych od osób fizycznych </t>
  </si>
  <si>
    <t>0360</t>
  </si>
  <si>
    <t>0370</t>
  </si>
  <si>
    <t>75618</t>
  </si>
  <si>
    <t>Wpływy z różnych opłat stanowiących dochody j.s.t. na podstawie ustaw</t>
  </si>
  <si>
    <t>0410</t>
  </si>
  <si>
    <t>0460</t>
  </si>
  <si>
    <t>0480</t>
  </si>
  <si>
    <t>0490</t>
  </si>
  <si>
    <t>0590</t>
  </si>
  <si>
    <t>75619</t>
  </si>
  <si>
    <t>Wpływy z różnych rozliczeń</t>
  </si>
  <si>
    <t>75621</t>
  </si>
  <si>
    <t>Udziały gmin w podatkach stanowiących dochód budżetu państwa</t>
  </si>
  <si>
    <t>0010</t>
  </si>
  <si>
    <t>0020</t>
  </si>
  <si>
    <t>758</t>
  </si>
  <si>
    <t>75801</t>
  </si>
  <si>
    <t>2680</t>
  </si>
  <si>
    <t>RÓŻNE ROZLICZENIA</t>
  </si>
  <si>
    <t>2920</t>
  </si>
  <si>
    <t>75807</t>
  </si>
  <si>
    <t>Część wyrównawcza subwencji ogólnej dla gmin</t>
  </si>
  <si>
    <t>75814</t>
  </si>
  <si>
    <t>Różne rozliczenia</t>
  </si>
  <si>
    <t>75831</t>
  </si>
  <si>
    <t>801</t>
  </si>
  <si>
    <t>OŚWIATA I WYCHOWANIE</t>
  </si>
  <si>
    <t>80148</t>
  </si>
  <si>
    <t>Stołówki szkolne</t>
  </si>
  <si>
    <t>852</t>
  </si>
  <si>
    <t>POMOC SPOŁECZNA</t>
  </si>
  <si>
    <t>85203</t>
  </si>
  <si>
    <t>Ośrodki wsparcia</t>
  </si>
  <si>
    <t>85212</t>
  </si>
  <si>
    <t>Świadczenia rodzinne,świadczenie z fu nduszu alimentacyjnego oraz składki na ubezp.emerytalne i rentowe z ubezp.społ.</t>
  </si>
  <si>
    <t>85213</t>
  </si>
  <si>
    <t>Składki na ubezp.zdrowotne opłac.za osoby pobierającenbiektóre świadczenia z pomocy społ. niektóre świadcz.rodzinne oraz za osoby uczestn. w zaj. w centrum integr.społ.</t>
  </si>
  <si>
    <t>Zasiłki i pomoc w naturze oraz składki na ubezpieczenia emerytalne i rentowe</t>
  </si>
  <si>
    <t>Zasiłki stałe</t>
  </si>
  <si>
    <t>Ośrodki pomocy społecznej</t>
  </si>
  <si>
    <t>Usługi opiekuńcze i specjalistyczne usługi opiekuńcze</t>
  </si>
  <si>
    <t>OGÓŁEM</t>
  </si>
  <si>
    <t>KULTURA FIZYCZNA I SPORT</t>
  </si>
  <si>
    <t>Obiekty sportowe</t>
  </si>
  <si>
    <t>Część równoważąca subwencji ogólnej dla gmin</t>
  </si>
  <si>
    <t>Część oświatowa subwencji ogólnej dla jednostek samorządu terytorialnego</t>
  </si>
  <si>
    <t>01030</t>
  </si>
  <si>
    <t>Izby rolnicze</t>
  </si>
  <si>
    <t>01095</t>
  </si>
  <si>
    <t>Pozostała działalność</t>
  </si>
  <si>
    <t>630</t>
  </si>
  <si>
    <t>TURYSTYKA</t>
  </si>
  <si>
    <t>63095</t>
  </si>
  <si>
    <t>710</t>
  </si>
  <si>
    <t>71004</t>
  </si>
  <si>
    <t>Plany zagospodarowania przestrzennego</t>
  </si>
  <si>
    <t>75022</t>
  </si>
  <si>
    <t>Urzędy gmin (miast i miast na prawach powiatu)</t>
  </si>
  <si>
    <t>71035</t>
  </si>
  <si>
    <t>Cmentarze</t>
  </si>
  <si>
    <t>Promocja jednostek samorządu terytorialnego</t>
  </si>
  <si>
    <t>Urzędy naczelnych organów władzy państwowej, kontroli i ochrony prawa</t>
  </si>
  <si>
    <t>BEZPIECZEŃSTWO PUBLICZNE I OCHRONA PRZECIWPOŻAROWA</t>
  </si>
  <si>
    <t>Ochotnicze straże pożarne</t>
  </si>
  <si>
    <t>OBSŁUGA DŁUGU PUBLICZNEGO</t>
  </si>
  <si>
    <t>Rezerwy ogólne i celowe</t>
  </si>
  <si>
    <t>Szkoły podstawowe</t>
  </si>
  <si>
    <t>Gimnazja</t>
  </si>
  <si>
    <t>Dowożenie uczniów do szkół</t>
  </si>
  <si>
    <t>Dokształcanie i doskonalenie nauczycieli</t>
  </si>
  <si>
    <t>OCHRONA ZDROWIA</t>
  </si>
  <si>
    <t>Zwalczanie narkomanii</t>
  </si>
  <si>
    <t>Przeciwdziałanie alkoholizmowi</t>
  </si>
  <si>
    <t xml:space="preserve">składki na ubezpieczenie zdrowotne </t>
  </si>
  <si>
    <t>Dodatki mieszkaniowe</t>
  </si>
  <si>
    <t>EDUKACYJNA OPIEKA WYCHOWAWCZA</t>
  </si>
  <si>
    <t>Świetlice szkolne</t>
  </si>
  <si>
    <t>GOSPODARKA KOMUNALNA I OCHRONA ŚRODOWISKA</t>
  </si>
  <si>
    <t>Gospodarka ściekowa i ochrona wód</t>
  </si>
  <si>
    <t>Gospodarka odpadami</t>
  </si>
  <si>
    <t>Utrzymanie zieleni w miastach i gminach</t>
  </si>
  <si>
    <t>Oświetlenie ulic, placów i dróg</t>
  </si>
  <si>
    <t>Pozostała działalność-gospodarka komunalna</t>
  </si>
  <si>
    <t>KULTURA I OCHRONA DZIEDZICTWA NARODOWEGO</t>
  </si>
  <si>
    <t>Domy i ośrodki kultury, świetlice i kluby</t>
  </si>
  <si>
    <t>Rada gminy (miast i miast na prawach powiatu)</t>
  </si>
  <si>
    <t>Różne opłaty i składki</t>
  </si>
  <si>
    <t>Wpływy z usług</t>
  </si>
  <si>
    <t>Subwencje ogólne z budżetu państwa</t>
  </si>
  <si>
    <t>Dotacje celowe z budżetu państwa na zadania z zakresu adm.rząd.zlecone gminie oraz inne zadania zlecone ustawami</t>
  </si>
  <si>
    <t xml:space="preserve">Dotacje celowe z budż.państwa na realizację własnych zadań bieżących gmin </t>
  </si>
  <si>
    <t>Odsetki od środków finansowych gromadzonych na rach.bank.gminy</t>
  </si>
  <si>
    <t>W podatku dochodowym od osób prawnych</t>
  </si>
  <si>
    <t>W podatku dochodowym od osób fizycznych</t>
  </si>
  <si>
    <t>Wplywy z opłat za koncesje i licencje</t>
  </si>
  <si>
    <t>Wpływy z innych lokalnych opłat pobieranych przez j.s.t. na podstawie odrębnych ustaw</t>
  </si>
  <si>
    <t>Wpływy z opłat za zezwolenia na sprzedaż alkoholu</t>
  </si>
  <si>
    <t>Wpływy z opłaty eksploatacyjnej</t>
  </si>
  <si>
    <t>Wpływy z opłaty skarbowej</t>
  </si>
  <si>
    <t>Rekompensaty utraconych dochodów w podatkach i opłatach lokalnych</t>
  </si>
  <si>
    <t>Odsetki od nieterminowych wpłat z tytułu podatków i opłat</t>
  </si>
  <si>
    <t>Podatek leśny</t>
  </si>
  <si>
    <t>Podatek od środków transportowych</t>
  </si>
  <si>
    <t>Podatek od spadków i darowizn</t>
  </si>
  <si>
    <t>Podatek od posiadania psów</t>
  </si>
  <si>
    <t>Podatek od czynności cywilnoprawnych</t>
  </si>
  <si>
    <t>Podatek rolny</t>
  </si>
  <si>
    <t>Podatek od nieruchomosci</t>
  </si>
  <si>
    <t>Dotacje otrzymane z f-szy celowych na finans.lub dofinans.kosztóqw realizacji inwestycji i zakupów inwestycyjnychjedn.sektora finansów publicznych (Fundusz Ochrony Gruntów Rolnych)</t>
  </si>
  <si>
    <t>Dotacje celowe otrzymane z samorządu województwa na inwestycje i zakupy inwestycyjne realizowane na podstawie porozumienia między j.s.t. (Narodowy Program Przebudowy Dróg Lokalnych)</t>
  </si>
  <si>
    <t>Wpływy z opłat za zarząd, użytkowanie i użytkowanie wieczyste nieruchomości</t>
  </si>
  <si>
    <t>Z najmu i dzierżawy składników majątkowych</t>
  </si>
  <si>
    <t>Z wpłat z tytułu odpłatnego nabycia prawa własności oraz prawa uzytkowania wieczystego nieruchomości</t>
  </si>
  <si>
    <t>Wpływy ze sprzedaży składników majątkowych</t>
  </si>
  <si>
    <t>Pozostałe odsetki</t>
  </si>
  <si>
    <t>Wpływy z różnych opłat</t>
  </si>
  <si>
    <t>Gospodarka gruntami i nieruchomościami</t>
  </si>
  <si>
    <t>DZIAŁALNOŚĆ USŁUGOWA</t>
  </si>
  <si>
    <t>Szkolenia pracowników niebędących członkami korpusu służby cywilnej</t>
  </si>
  <si>
    <t>Wynagrodzenia osobowe pracowników</t>
  </si>
  <si>
    <t>Dodatkowe wynagrodzenie roczne</t>
  </si>
  <si>
    <t>Składki na ubezpieczenia społeczne</t>
  </si>
  <si>
    <t>Składki na Fundusz Pracy</t>
  </si>
  <si>
    <t>Wynagrodzenia bezosobowe</t>
  </si>
  <si>
    <t>Zakup materiałów i wyposażenia</t>
  </si>
  <si>
    <t>Zakup energii</t>
  </si>
  <si>
    <t>Zakup usług remontowych</t>
  </si>
  <si>
    <t>Zakup usług zdrowotnych</t>
  </si>
  <si>
    <t>Zakup usług pozostałych</t>
  </si>
  <si>
    <t>Podróże służbowe krajowe</t>
  </si>
  <si>
    <t>Odpisy na ZFŚS</t>
  </si>
  <si>
    <t>Podatek od towarów i usług(VAT)</t>
  </si>
  <si>
    <t>Koszty postępowania sądowego i prokuratorskiego</t>
  </si>
  <si>
    <t>Wpłaty gmin na rzecz izb rolniczych 2% uzyskanych wpływów z podatku rolnego</t>
  </si>
  <si>
    <t>Różne wydatki na rzecz osób fizycznych</t>
  </si>
  <si>
    <t>Koszty postepowania sądowego i prokuratorskiego</t>
  </si>
  <si>
    <t>Wydatki osobowe niezaliczone do wynagrodzeń</t>
  </si>
  <si>
    <t>Zakup pomocy naukowych</t>
  </si>
  <si>
    <t>Zakup uslug remontowych</t>
  </si>
  <si>
    <t>Zakup środków żywności</t>
  </si>
  <si>
    <t>W tym: ZFŚS dla emerytów i rencistów nauczycieli</t>
  </si>
  <si>
    <t>Świadczenia społeczne</t>
  </si>
  <si>
    <t>Wynagrodzenie bezosobowe</t>
  </si>
  <si>
    <t>Szkolenie prac.niebędących członkami korpusu służby cywilnej</t>
  </si>
  <si>
    <t>Zakup usług zdrowotnycyh</t>
  </si>
  <si>
    <t>Odpis na ZFŚS</t>
  </si>
  <si>
    <t>Dotacja celowa z budżetu dla pozostałych jednostek zaliczanych do sektora finansów publicznych (na organizację imprez kulturalnych)</t>
  </si>
  <si>
    <t>Wpływy z tytułu pomocy finansowej udzielanej między j.s.t. na dofinansowanie własnych zadań inwestycyjnych i zakupów inwestycyjnych (projekt p n. "Budowa zespołu rekreacyjno -sportowego w Objezierzu")</t>
  </si>
  <si>
    <t>DOCHODY BUDŻETU                                                                                                                                                                                                                  GMINY KRZĘCIN NA 2010 R.</t>
  </si>
  <si>
    <t>Odsetki od samorządowych papierów wartościowych lub zaciagniętych przez j.s.t.kredytów i pożyczek</t>
  </si>
  <si>
    <t>Obsługa papierów wartościowych, kredytów i pożyczek j.s.t.</t>
  </si>
  <si>
    <t>Inwestycje i zakupy inwestycyjne</t>
  </si>
  <si>
    <t xml:space="preserve">na programy finansowane z udziałem środków o których mowa w art..5 ust.1 pkt 2 i 3, w części zwiazanej z real.zadań j.s.t </t>
  </si>
  <si>
    <t>Zakup i objęcie akcji i udziałów</t>
  </si>
  <si>
    <t>Wniesienie wkładów do spółek prawa handlowego</t>
  </si>
  <si>
    <t>Zarządzanie kryzysowe</t>
  </si>
  <si>
    <t>Inne formy pomocy dla uczniów (20% udz.śr.wł.)</t>
  </si>
  <si>
    <t>Zasiłki i pomoc w naturze  oraz składki na ubezpieczenia emerytalne i rentowe</t>
  </si>
  <si>
    <t>Składki na ubezpieczenie zdrowotne opłacane za osoby pobierające niektóre świadczenia z pomocy społecznej,  niektóre świadczenia rodzinne oraz za osoby uczestniczące w zajęciach w centrum integracji społecznej</t>
  </si>
  <si>
    <t>Dotacja podmiotowa z budżetu dla samorządowej instytucji kultury</t>
  </si>
  <si>
    <t>Wydatki na programy finansowane z udziałem środków pochodzących z budżetu Unii Europejskiej oraz niepodlegających zwrotowi środków z pomocy udzielanej przez państwa członkowskie Europejskiego Porozumienia o Wolnym Handlu (EFTA) oraz inych środków pochodzących ze źródeł zagranicznych niepodlegających zwrotowi,w części związanej z realizacją zadań Gminy</t>
  </si>
  <si>
    <t xml:space="preserve">Zadania w zakresie kultury fizycznej </t>
  </si>
  <si>
    <t xml:space="preserve">KULTURA FIZYCZNA </t>
  </si>
  <si>
    <t>Zakup uslug pozostałych</t>
  </si>
  <si>
    <t>Koszty postepowania sądowego i prokuratorskiego (koszty egzekucji komorniczej)</t>
  </si>
  <si>
    <t>Oddziały przedszkolne                     w szkołach podstawowych</t>
  </si>
  <si>
    <t>Koszty postępowania sądowego i prokuratorskiego (koszty egzekucji komorniczej)</t>
  </si>
  <si>
    <t xml:space="preserve">Zakup usług pozostałych </t>
  </si>
  <si>
    <t>Podatek od nieruchomości</t>
  </si>
  <si>
    <t>70095</t>
  </si>
  <si>
    <t>POZOSTAŁA DZIAŁALNOŚĆ            (lokale socjalne)</t>
  </si>
  <si>
    <t>OBRONA NARODOWA</t>
  </si>
  <si>
    <t>Pozostałe wydatki obronne</t>
  </si>
  <si>
    <t>Obrona cywilna</t>
  </si>
  <si>
    <t xml:space="preserve">Rezerwy (ogólna) </t>
  </si>
  <si>
    <t>wydatki na zadania  z ochrony środowiska i gospodarki wodnej</t>
  </si>
  <si>
    <t>Ochrona  zabytków i opieka nad zabytkami</t>
  </si>
  <si>
    <t>Pozostałe podatki na rzecz budżetów j.s.t. (pod.od śr.transp.)</t>
  </si>
  <si>
    <t>Dotacje celowe z budżetu j.s.t., udzielone w trybie art.221 ustawy, na  finansowanie lub dofinansowanie zadań zleconych do realizacji organizacjom prowadzącym działalność pożytku publicznego.</t>
  </si>
  <si>
    <t>Rodziny zastępcze</t>
  </si>
  <si>
    <t>Zakup usług przez jednostki samorządu terytorialnego od innych jednostek samorządu terytorialnego</t>
  </si>
  <si>
    <t>Kary i oszkodowania wypłacane na rzecz osób prawnych i inn. jed.org.</t>
  </si>
  <si>
    <t>Wynagrodzenie agencyjno-prowizyjne (inkasenci)</t>
  </si>
  <si>
    <t>Domy pomocy społecznej</t>
  </si>
  <si>
    <t>Wspieranie rodziny</t>
  </si>
  <si>
    <t>podatek od nieruchomości</t>
  </si>
  <si>
    <t>Zakup materiałów i wyposażenia ( w tym:wyd. z ochrony środ. i gosp.wodn.-1.500zł)</t>
  </si>
  <si>
    <t>Zakup materiałów i wyposażenia(wyd.na real.zad. z ochr.środ.i gosp.wod.-1.500,00 zł)</t>
  </si>
  <si>
    <t>Zakup usług pozostałych (wywóz nieczystości stałych)</t>
  </si>
  <si>
    <t>Zakup pomocy naukowych, dydaktycznych i książek</t>
  </si>
  <si>
    <t xml:space="preserve">Opłaty z tytułu zakupu usług telekomunikacyjnych </t>
  </si>
  <si>
    <t xml:space="preserve">opłaty z tytułu zakupu usług telekomunikacyjnych </t>
  </si>
  <si>
    <t>Nagrody konkursowe</t>
  </si>
  <si>
    <t>Zakup materiałów i wyposażenia (f-sz soł.)</t>
  </si>
  <si>
    <t>Zakup usług pozostałych (f-sz soł.)</t>
  </si>
  <si>
    <t>Pozostała działalność (ochrona informacji niejawnych)</t>
  </si>
  <si>
    <t>Przedszkola</t>
  </si>
  <si>
    <t>Wpłaty gmin i pow. na rzecz innych j.s.t. oraz związków gmin lub związków pow. na dofinansowanie zadań bieżących</t>
  </si>
  <si>
    <t>zakup usług obejmujących wykonanie ekspertyz, analiz i opinii</t>
  </si>
  <si>
    <t>Zakup usług remontowych (f-sz soł.)</t>
  </si>
  <si>
    <t>wydatki inwestycyjne jednostek budżetowych (f-sz soł.)</t>
  </si>
  <si>
    <t xml:space="preserve">Zakup usług pozostałych                    (f-sz sołecki) </t>
  </si>
  <si>
    <t>Zakup usług remontowych                    (f-sz sołecki)</t>
  </si>
  <si>
    <t xml:space="preserve">w tym: kanalizacja i oczyszczalnia ścieków      </t>
  </si>
  <si>
    <t>wydatki inwestycyjne jednostek budżetowych              (f-sz sołecki)</t>
  </si>
  <si>
    <t>Rezerwy (zarządz.kryzysowe)</t>
  </si>
  <si>
    <t xml:space="preserve">                                           WYDATKI BUDŻETU GMINY KRZĘCIN W 2017 R.</t>
  </si>
  <si>
    <t>Plan
na 2017 r.</t>
  </si>
  <si>
    <t>Pomoc materialna dla uczniów o charakterze socjalnym</t>
  </si>
  <si>
    <t>Pomoc materialna dla uczniów o charakterze motywacyjnym</t>
  </si>
  <si>
    <t>Zakup materiałów i wyposażenia (zadanie z ochrony środ. i gosp.wod.-4.000,00 zł)</t>
  </si>
  <si>
    <r>
      <t>Zakup usług pozostałych (</t>
    </r>
    <r>
      <rPr>
        <b/>
        <sz val="9"/>
        <rFont val="Arial"/>
        <family val="2"/>
        <charset val="238"/>
      </rPr>
      <t>monitoring gm. w</t>
    </r>
    <r>
      <rPr>
        <b/>
        <sz val="8"/>
        <rFont val="Arial"/>
        <family val="2"/>
        <charset val="238"/>
      </rPr>
      <t xml:space="preserve">ysypiska w Objezierzu) </t>
    </r>
  </si>
  <si>
    <t>wydatki inwestycyjne jednostek budżetowych (przedłuż.sieci wodoc. w Chłopowie)</t>
  </si>
  <si>
    <t>Zakup usług pozostałych (roboty melioracyjne)</t>
  </si>
  <si>
    <t>wydatki inwestycyjne jednostek budżetowych (bud.kanal.odpł.z hydrofornii Krzęcin)</t>
  </si>
  <si>
    <t>Pomoc w zakresie dożywiania</t>
  </si>
  <si>
    <t>Pozostała działalność - w tym: prace społecznie użyteczne</t>
  </si>
  <si>
    <t>RODZINA</t>
  </si>
  <si>
    <t>Swiadczenia rodzinne, świadczenie z funduszu alimentavcyjnego oraz składki na ubezpieczenia emerytalne i rentowe z ubezpieczenia społecznego</t>
  </si>
  <si>
    <t>Karta Dużej Rodziny</t>
  </si>
  <si>
    <t>90002</t>
  </si>
  <si>
    <t>Składki na ubezpieczenia społeczne- podopieczni</t>
  </si>
  <si>
    <t>Składki na ubezpieczenia społeczne-prac.</t>
  </si>
  <si>
    <t>wydatki na zakupy inwestycyjne jednostek budżetowych (f-sz soł.)</t>
  </si>
  <si>
    <t>wydatki inwestycyjne jednostek budżetowych (Bud.pom. w Chł.śr.UE)</t>
  </si>
  <si>
    <t xml:space="preserve">wydatki inwestycyjne jednostek budżetowych (Bud.pom. w Chł.śr.wł.) </t>
  </si>
  <si>
    <t>wydatki inwestycyjne jednostek budżetowych (bud.chod. w Rakowie)</t>
  </si>
  <si>
    <t>dotacje celowe z budżetu na finansowanie lub dofinansowanie kosztów realizacji inwestycji i zakupów inwestycyjnych jednostek niezaliczanych do sektora finansów publicznych</t>
  </si>
  <si>
    <t>Wydatki inwestycyjne jednostek budżetowych (Termomodernizacja budynków użyteczności publicznej w Gminie Krzęcin)- śr. włas.</t>
  </si>
  <si>
    <t>Wydatki inwestycyjne jednostek budżetowych (Termomodernizacja budynków użyteczności publicznej w Gminie Krzęcin)- śr.UE</t>
  </si>
  <si>
    <r>
      <t>Zakup usług pozostałych</t>
    </r>
    <r>
      <rPr>
        <b/>
        <sz val="9"/>
        <rFont val="Arial"/>
        <family val="2"/>
        <charset val="238"/>
      </rPr>
      <t xml:space="preserve"> </t>
    </r>
  </si>
  <si>
    <t xml:space="preserve">wydatki inwestycyjne jednostek budżetowych (Zagosp. terenów nad J.Krzęcińskim….-śr.włas.            </t>
  </si>
  <si>
    <t xml:space="preserve">wydatki inwestycyjne jednostek budżetowych (Zagosp.terenów nad J.Krzęcińskim….)-śr.UE            </t>
  </si>
  <si>
    <t>Wydatki inwestycyjne jednostek budżetowych-"Bud.kanal.san. w Granowie"- śr.UE</t>
  </si>
  <si>
    <t>Wydatki inwestycyjne jednostek budżetowych-"Bud.kanal.san. w Granowie"= śr. Włas.</t>
  </si>
  <si>
    <t>wydatki na inwestycje jednostek budżetowych (Zabezp. i rekult. skł. odp. w Objezierzu)</t>
  </si>
  <si>
    <t>Oczyszczannie miast i wsi</t>
  </si>
  <si>
    <r>
      <t>Zakup usług pozostałych (</t>
    </r>
    <r>
      <rPr>
        <b/>
        <sz val="9"/>
        <rFont val="Arial"/>
        <family val="2"/>
        <charset val="238"/>
      </rPr>
      <t>usuwanie azbestu - 50.000,00 zł oraz aktual."Programu usuwania azbestu…"-2.000,00 zł</t>
    </r>
    <r>
      <rPr>
        <b/>
        <sz val="8"/>
        <rFont val="Arial"/>
        <family val="2"/>
        <charset val="238"/>
      </rPr>
      <t xml:space="preserve">) </t>
    </r>
  </si>
  <si>
    <t>dotacje celowe z budżetu na finansowanie lub dofinansowanie prac remontowych i konserwatorskich obiektów zabytkowych, przekazane jednostkom niezaliczanym do sektora finansów publicznych</t>
  </si>
  <si>
    <t>zakup środków żywności</t>
  </si>
  <si>
    <t>dotacja celowa na pomoc finansową udzielana między j.s.t. na dofinasowanie własnych zadań inwestycyjnych</t>
  </si>
  <si>
    <t>dotacje celowe z budżetu na finansowanie lub dofinansowanie kosztów realizacji inwestycji i zakupów inwestycyjnych innych jednostek ektora finansów publicznych</t>
  </si>
  <si>
    <t>Świadczenie wychowawcze</t>
  </si>
  <si>
    <t>Załącznik Nr 2                                                                                                                                      
do Uchwały Nr XX/155/2017                                              Rady Gminy Krzęcin                                       z dnia  26 stycznia 2017 r.</t>
  </si>
  <si>
    <t>Wynagrodzenia bezosobowe (wynagrodzenie dla Komisji w zw. z awansem zawodowym nauczycieli)</t>
  </si>
</sst>
</file>

<file path=xl/styles.xml><?xml version="1.0" encoding="utf-8"?>
<styleSheet xmlns="http://schemas.openxmlformats.org/spreadsheetml/2006/main">
  <fonts count="33">
    <font>
      <sz val="10"/>
      <name val="Arial CE"/>
      <charset val="238"/>
    </font>
    <font>
      <sz val="8"/>
      <name val="Arial CE"/>
      <charset val="238"/>
    </font>
    <font>
      <b/>
      <sz val="12"/>
      <name val="Arial CE"/>
      <family val="2"/>
      <charset val="238"/>
    </font>
    <font>
      <i/>
      <u/>
      <sz val="8"/>
      <name val="Arial CE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i/>
      <sz val="8"/>
      <name val="Arial"/>
      <family val="2"/>
      <charset val="238"/>
    </font>
    <font>
      <b/>
      <sz val="10"/>
      <name val="Arial CE"/>
      <charset val="238"/>
    </font>
    <font>
      <sz val="8"/>
      <name val="Arial CE"/>
      <family val="2"/>
      <charset val="238"/>
    </font>
    <font>
      <sz val="12"/>
      <name val="Arial CE"/>
      <family val="2"/>
      <charset val="238"/>
    </font>
    <font>
      <b/>
      <sz val="10"/>
      <name val="Arial CE"/>
      <family val="2"/>
      <charset val="238"/>
    </font>
    <font>
      <sz val="5"/>
      <name val="Arial CE"/>
      <family val="2"/>
      <charset val="238"/>
    </font>
    <font>
      <sz val="10"/>
      <name val="Arial CE"/>
      <family val="2"/>
      <charset val="238"/>
    </font>
    <font>
      <sz val="10"/>
      <color indexed="10"/>
      <name val="Arial"/>
      <family val="2"/>
      <charset val="238"/>
    </font>
    <font>
      <b/>
      <sz val="14"/>
      <name val="Arial CE"/>
      <family val="2"/>
      <charset val="238"/>
    </font>
    <font>
      <i/>
      <sz val="8"/>
      <name val="Arial CE"/>
      <charset val="238"/>
    </font>
    <font>
      <b/>
      <sz val="13"/>
      <name val="Arial CE"/>
      <family val="2"/>
      <charset val="238"/>
    </font>
    <font>
      <sz val="6"/>
      <name val="Arial CE"/>
      <family val="2"/>
      <charset val="238"/>
    </font>
    <font>
      <i/>
      <sz val="10"/>
      <name val="Arial CE"/>
      <charset val="238"/>
    </font>
    <font>
      <i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sz val="11"/>
      <name val="Arial CE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sz val="9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9"/>
      <name val="Arial"/>
      <family val="2"/>
      <charset val="238"/>
    </font>
    <font>
      <b/>
      <sz val="11"/>
      <name val="Arial CE"/>
      <charset val="238"/>
    </font>
    <font>
      <sz val="11"/>
      <name val="Arial CE"/>
      <charset val="238"/>
    </font>
    <font>
      <sz val="9"/>
      <name val="Arial CE"/>
      <charset val="238"/>
    </font>
    <font>
      <b/>
      <sz val="8"/>
      <name val="Arial CE"/>
      <charset val="238"/>
    </font>
    <font>
      <b/>
      <i/>
      <sz val="8"/>
      <name val="Arial"/>
      <family val="2"/>
      <charset val="238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1">
    <xf numFmtId="0" fontId="0" fillId="0" borderId="0" xfId="0"/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5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0" fillId="0" borderId="4" xfId="0" applyBorder="1" applyAlignment="1">
      <alignment vertical="center"/>
    </xf>
    <xf numFmtId="0" fontId="5" fillId="0" borderId="4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4" fillId="2" borderId="6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vertical="top" wrapText="1"/>
    </xf>
    <xf numFmtId="0" fontId="5" fillId="0" borderId="8" xfId="0" applyFont="1" applyBorder="1" applyAlignment="1">
      <alignment vertical="top" wrapText="1"/>
    </xf>
    <xf numFmtId="0" fontId="0" fillId="0" borderId="9" xfId="0" applyBorder="1" applyAlignment="1">
      <alignment vertical="center"/>
    </xf>
    <xf numFmtId="0" fontId="5" fillId="0" borderId="9" xfId="0" applyFont="1" applyBorder="1" applyAlignment="1">
      <alignment vertical="top" wrapText="1"/>
    </xf>
    <xf numFmtId="0" fontId="4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vertical="top" wrapTex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vertical="top"/>
    </xf>
    <xf numFmtId="0" fontId="10" fillId="2" borderId="6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2" fillId="0" borderId="6" xfId="0" applyFont="1" applyBorder="1" applyAlignment="1">
      <alignment horizontal="center" vertical="center"/>
    </xf>
    <xf numFmtId="0" fontId="12" fillId="0" borderId="6" xfId="0" applyFont="1" applyBorder="1" applyAlignment="1">
      <alignment vertical="center"/>
    </xf>
    <xf numFmtId="0" fontId="12" fillId="0" borderId="7" xfId="0" applyFont="1" applyBorder="1" applyAlignment="1">
      <alignment horizontal="center" vertical="center"/>
    </xf>
    <xf numFmtId="0" fontId="12" fillId="0" borderId="7" xfId="0" applyFont="1" applyBorder="1" applyAlignment="1">
      <alignment vertical="center"/>
    </xf>
    <xf numFmtId="0" fontId="12" fillId="0" borderId="8" xfId="0" applyFont="1" applyBorder="1" applyAlignment="1">
      <alignment horizontal="center" vertical="center"/>
    </xf>
    <xf numFmtId="0" fontId="12" fillId="0" borderId="8" xfId="0" applyFont="1" applyBorder="1" applyAlignment="1">
      <alignment vertical="center"/>
    </xf>
    <xf numFmtId="0" fontId="12" fillId="0" borderId="8" xfId="0" applyFont="1" applyBorder="1" applyAlignment="1">
      <alignment vertical="center" wrapText="1"/>
    </xf>
    <xf numFmtId="0" fontId="12" fillId="0" borderId="9" xfId="0" applyFont="1" applyBorder="1" applyAlignment="1">
      <alignment vertical="center"/>
    </xf>
    <xf numFmtId="0" fontId="12" fillId="0" borderId="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3" fillId="0" borderId="0" xfId="0" applyFont="1"/>
    <xf numFmtId="0" fontId="1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4" fillId="0" borderId="0" xfId="0" applyFont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5" fillId="0" borderId="6" xfId="0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8" fillId="0" borderId="8" xfId="0" applyFont="1" applyBorder="1"/>
    <xf numFmtId="0" fontId="1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left" vertical="center" indent="1"/>
    </xf>
    <xf numFmtId="0" fontId="0" fillId="0" borderId="8" xfId="0" applyBorder="1" applyAlignment="1">
      <alignment horizontal="left" vertical="center" indent="2"/>
    </xf>
    <xf numFmtId="0" fontId="0" fillId="0" borderId="9" xfId="0" applyBorder="1" applyAlignment="1">
      <alignment horizontal="left" vertical="center" indent="2"/>
    </xf>
    <xf numFmtId="0" fontId="7" fillId="0" borderId="6" xfId="0" applyFont="1" applyBorder="1" applyAlignment="1">
      <alignment vertical="center"/>
    </xf>
    <xf numFmtId="0" fontId="7" fillId="0" borderId="0" xfId="0" applyFont="1"/>
    <xf numFmtId="0" fontId="18" fillId="0" borderId="0" xfId="0" applyFont="1"/>
    <xf numFmtId="0" fontId="2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top"/>
    </xf>
    <xf numFmtId="0" fontId="14" fillId="0" borderId="0" xfId="0" applyFont="1" applyAlignment="1">
      <alignment horizontal="center" vertical="center"/>
    </xf>
    <xf numFmtId="0" fontId="0" fillId="2" borderId="6" xfId="0" applyFill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0" fillId="0" borderId="7" xfId="0" applyFont="1" applyBorder="1" applyAlignment="1">
      <alignment horizontal="center" vertical="center"/>
    </xf>
    <xf numFmtId="0" fontId="10" fillId="0" borderId="7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0" fillId="0" borderId="8" xfId="0" applyFont="1" applyBorder="1" applyAlignment="1">
      <alignment horizontal="center" vertical="center"/>
    </xf>
    <xf numFmtId="0" fontId="10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18" fillId="0" borderId="0" xfId="0" applyFont="1" applyAlignment="1">
      <alignment vertical="center"/>
    </xf>
    <xf numFmtId="0" fontId="10" fillId="2" borderId="10" xfId="0" applyFont="1" applyFill="1" applyBorder="1" applyAlignment="1">
      <alignment horizontal="center" vertical="center"/>
    </xf>
    <xf numFmtId="0" fontId="12" fillId="0" borderId="7" xfId="0" applyFont="1" applyBorder="1"/>
    <xf numFmtId="0" fontId="12" fillId="0" borderId="8" xfId="0" applyFont="1" applyBorder="1"/>
    <xf numFmtId="0" fontId="12" fillId="0" borderId="9" xfId="0" applyFont="1" applyBorder="1"/>
    <xf numFmtId="0" fontId="17" fillId="0" borderId="0" xfId="0" applyFont="1"/>
    <xf numFmtId="0" fontId="7" fillId="0" borderId="8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vertical="center"/>
    </xf>
    <xf numFmtId="0" fontId="5" fillId="0" borderId="12" xfId="0" applyFont="1" applyBorder="1" applyAlignment="1">
      <alignment horizontal="right" vertical="top" wrapText="1"/>
    </xf>
    <xf numFmtId="0" fontId="5" fillId="0" borderId="13" xfId="0" applyFont="1" applyBorder="1" applyAlignment="1">
      <alignment horizontal="right" vertical="top" wrapText="1"/>
    </xf>
    <xf numFmtId="0" fontId="0" fillId="0" borderId="6" xfId="0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top"/>
    </xf>
    <xf numFmtId="0" fontId="0" fillId="0" borderId="6" xfId="0" applyBorder="1" applyAlignment="1">
      <alignment horizontal="left" vertical="center" indent="1"/>
    </xf>
    <xf numFmtId="0" fontId="0" fillId="0" borderId="6" xfId="0" applyBorder="1" applyAlignment="1">
      <alignment horizontal="left" vertical="center" indent="2"/>
    </xf>
    <xf numFmtId="0" fontId="17" fillId="0" borderId="14" xfId="0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0" fontId="18" fillId="0" borderId="0" xfId="0" applyFont="1" applyAlignment="1">
      <alignment horizontal="left" vertical="center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ill="1" applyBorder="1"/>
    <xf numFmtId="49" fontId="4" fillId="0" borderId="1" xfId="0" applyNumberFormat="1" applyFont="1" applyFill="1" applyBorder="1" applyAlignment="1">
      <alignment horizontal="center" vertical="top" wrapText="1"/>
    </xf>
    <xf numFmtId="49" fontId="4" fillId="0" borderId="1" xfId="0" applyNumberFormat="1" applyFont="1" applyFill="1" applyBorder="1" applyAlignment="1">
      <alignment vertical="top" wrapText="1"/>
    </xf>
    <xf numFmtId="49" fontId="5" fillId="0" borderId="1" xfId="0" applyNumberFormat="1" applyFont="1" applyFill="1" applyBorder="1" applyAlignment="1">
      <alignment vertical="top" wrapText="1"/>
    </xf>
    <xf numFmtId="49" fontId="5" fillId="0" borderId="1" xfId="0" applyNumberFormat="1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vertical="top" wrapText="1"/>
    </xf>
    <xf numFmtId="0" fontId="0" fillId="0" borderId="1" xfId="0" applyBorder="1"/>
    <xf numFmtId="4" fontId="0" fillId="0" borderId="1" xfId="0" applyNumberFormat="1" applyFill="1" applyBorder="1" applyAlignment="1">
      <alignment horizontal="right" vertical="center" indent="1"/>
    </xf>
    <xf numFmtId="0" fontId="7" fillId="0" borderId="1" xfId="0" applyFont="1" applyFill="1" applyBorder="1" applyAlignment="1">
      <alignment horizontal="center" vertical="center"/>
    </xf>
    <xf numFmtId="0" fontId="0" fillId="0" borderId="6" xfId="0" applyBorder="1" applyAlignment="1">
      <alignment horizontal="right" vertical="center"/>
    </xf>
    <xf numFmtId="0" fontId="2" fillId="0" borderId="6" xfId="0" applyFont="1" applyBorder="1" applyAlignment="1">
      <alignment horizontal="right" vertical="center" wrapText="1"/>
    </xf>
    <xf numFmtId="0" fontId="8" fillId="0" borderId="6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0" fillId="0" borderId="0" xfId="0" applyBorder="1"/>
    <xf numFmtId="0" fontId="5" fillId="0" borderId="0" xfId="0" applyFont="1" applyBorder="1"/>
    <xf numFmtId="0" fontId="6" fillId="0" borderId="0" xfId="0" applyFont="1" applyBorder="1"/>
    <xf numFmtId="0" fontId="4" fillId="3" borderId="1" xfId="0" applyFont="1" applyFill="1" applyBorder="1" applyAlignment="1">
      <alignment vertical="top" wrapText="1"/>
    </xf>
    <xf numFmtId="0" fontId="4" fillId="3" borderId="1" xfId="0" applyFont="1" applyFill="1" applyBorder="1" applyAlignment="1">
      <alignment wrapText="1"/>
    </xf>
    <xf numFmtId="0" fontId="23" fillId="3" borderId="1" xfId="0" applyFont="1" applyFill="1" applyBorder="1" applyAlignment="1">
      <alignment vertical="top" wrapText="1"/>
    </xf>
    <xf numFmtId="0" fontId="23" fillId="3" borderId="1" xfId="0" applyFont="1" applyFill="1" applyBorder="1" applyAlignment="1">
      <alignment vertical="center" wrapText="1"/>
    </xf>
    <xf numFmtId="0" fontId="7" fillId="3" borderId="1" xfId="0" applyFont="1" applyFill="1" applyBorder="1"/>
    <xf numFmtId="0" fontId="7" fillId="3" borderId="1" xfId="0" applyFont="1" applyFill="1" applyBorder="1" applyAlignment="1">
      <alignment vertical="center"/>
    </xf>
    <xf numFmtId="4" fontId="28" fillId="4" borderId="1" xfId="0" applyNumberFormat="1" applyFont="1" applyFill="1" applyBorder="1" applyAlignment="1">
      <alignment vertical="center" wrapText="1"/>
    </xf>
    <xf numFmtId="49" fontId="4" fillId="3" borderId="1" xfId="0" applyNumberFormat="1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 vertical="center"/>
    </xf>
    <xf numFmtId="4" fontId="26" fillId="0" borderId="1" xfId="0" applyNumberFormat="1" applyFont="1" applyFill="1" applyBorder="1" applyAlignment="1">
      <alignment horizontal="center" vertical="center" wrapText="1"/>
    </xf>
    <xf numFmtId="3" fontId="6" fillId="0" borderId="1" xfId="0" applyNumberFormat="1" applyFont="1" applyFill="1" applyBorder="1" applyAlignment="1">
      <alignment horizontal="center" vertical="center" wrapText="1"/>
    </xf>
    <xf numFmtId="4" fontId="25" fillId="4" borderId="1" xfId="0" applyNumberFormat="1" applyFont="1" applyFill="1" applyBorder="1" applyAlignment="1">
      <alignment horizontal="center" vertical="center" wrapText="1"/>
    </xf>
    <xf numFmtId="49" fontId="25" fillId="3" borderId="1" xfId="0" applyNumberFormat="1" applyFont="1" applyFill="1" applyBorder="1" applyAlignment="1">
      <alignment horizontal="center" vertical="top" wrapText="1"/>
    </xf>
    <xf numFmtId="49" fontId="25" fillId="3" borderId="1" xfId="0" applyNumberFormat="1" applyFont="1" applyFill="1" applyBorder="1" applyAlignment="1">
      <alignment vertical="top" wrapText="1"/>
    </xf>
    <xf numFmtId="0" fontId="25" fillId="3" borderId="1" xfId="0" applyFont="1" applyFill="1" applyBorder="1" applyAlignment="1">
      <alignment vertical="top" wrapText="1"/>
    </xf>
    <xf numFmtId="0" fontId="5" fillId="0" borderId="0" xfId="0" applyFont="1" applyFill="1" applyBorder="1"/>
    <xf numFmtId="0" fontId="6" fillId="0" borderId="0" xfId="0" applyFont="1" applyFill="1" applyBorder="1"/>
    <xf numFmtId="0" fontId="4" fillId="0" borderId="0" xfId="0" applyFont="1" applyFill="1" applyBorder="1"/>
    <xf numFmtId="0" fontId="5" fillId="0" borderId="0" xfId="0" applyFont="1" applyFill="1" applyBorder="1" applyAlignment="1">
      <alignment vertical="center"/>
    </xf>
    <xf numFmtId="0" fontId="22" fillId="0" borderId="0" xfId="0" applyFont="1" applyFill="1" applyBorder="1"/>
    <xf numFmtId="0" fontId="0" fillId="0" borderId="0" xfId="0" applyFill="1" applyBorder="1"/>
    <xf numFmtId="0" fontId="29" fillId="0" borderId="0" xfId="0" applyFont="1" applyFill="1" applyBorder="1" applyAlignment="1">
      <alignment vertical="center" wrapText="1"/>
    </xf>
    <xf numFmtId="4" fontId="25" fillId="3" borderId="1" xfId="0" applyNumberFormat="1" applyFont="1" applyFill="1" applyBorder="1" applyAlignment="1">
      <alignment horizontal="center" vertical="center" wrapText="1"/>
    </xf>
    <xf numFmtId="4" fontId="26" fillId="0" borderId="1" xfId="0" applyNumberFormat="1" applyFont="1" applyFill="1" applyBorder="1" applyAlignment="1">
      <alignment horizontal="center" vertical="center"/>
    </xf>
    <xf numFmtId="4" fontId="29" fillId="0" borderId="1" xfId="0" applyNumberFormat="1" applyFont="1" applyFill="1" applyBorder="1" applyAlignment="1">
      <alignment horizontal="center" vertical="center"/>
    </xf>
    <xf numFmtId="4" fontId="28" fillId="3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24" fillId="0" borderId="1" xfId="0" applyFont="1" applyFill="1" applyBorder="1" applyAlignment="1">
      <alignment vertical="top" wrapText="1"/>
    </xf>
    <xf numFmtId="0" fontId="24" fillId="0" borderId="1" xfId="0" applyFont="1" applyFill="1" applyBorder="1" applyAlignment="1">
      <alignment horizontal="left" wrapText="1"/>
    </xf>
    <xf numFmtId="0" fontId="30" fillId="0" borderId="1" xfId="0" applyFont="1" applyFill="1" applyBorder="1" applyAlignment="1">
      <alignment vertical="center"/>
    </xf>
    <xf numFmtId="0" fontId="24" fillId="0" borderId="1" xfId="0" applyFont="1" applyFill="1" applyBorder="1" applyAlignment="1">
      <alignment vertical="center" wrapText="1"/>
    </xf>
    <xf numFmtId="0" fontId="30" fillId="0" borderId="1" xfId="0" applyFont="1" applyFill="1" applyBorder="1" applyAlignment="1">
      <alignment vertical="center" wrapText="1"/>
    </xf>
    <xf numFmtId="0" fontId="24" fillId="0" borderId="1" xfId="0" applyFont="1" applyFill="1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2" fillId="0" borderId="5" xfId="0" applyFont="1" applyBorder="1" applyAlignment="1">
      <alignment horizontal="right" vertical="center" wrapText="1"/>
    </xf>
    <xf numFmtId="0" fontId="6" fillId="0" borderId="6" xfId="0" applyFont="1" applyBorder="1" applyAlignment="1">
      <alignment horizontal="center" vertical="center" wrapText="1"/>
    </xf>
    <xf numFmtId="0" fontId="0" fillId="0" borderId="6" xfId="0" applyBorder="1"/>
    <xf numFmtId="0" fontId="23" fillId="5" borderId="6" xfId="0" applyFont="1" applyFill="1" applyBorder="1" applyAlignment="1">
      <alignment horizontal="left" vertical="center" wrapText="1"/>
    </xf>
    <xf numFmtId="0" fontId="6" fillId="0" borderId="6" xfId="0" applyFont="1" applyBorder="1" applyAlignment="1">
      <alignment horizontal="center"/>
    </xf>
    <xf numFmtId="0" fontId="25" fillId="3" borderId="0" xfId="0" applyFont="1" applyFill="1"/>
    <xf numFmtId="0" fontId="23" fillId="2" borderId="6" xfId="0" applyFont="1" applyFill="1" applyBorder="1" applyAlignment="1">
      <alignment horizontal="center" vertical="center" textRotation="90" wrapText="1"/>
    </xf>
    <xf numFmtId="0" fontId="24" fillId="0" borderId="0" xfId="0" applyFont="1"/>
    <xf numFmtId="4" fontId="23" fillId="2" borderId="6" xfId="0" applyNumberFormat="1" applyFont="1" applyFill="1" applyBorder="1" applyAlignment="1">
      <alignment horizontal="right" vertical="center" wrapText="1"/>
    </xf>
    <xf numFmtId="4" fontId="23" fillId="3" borderId="6" xfId="0" applyNumberFormat="1" applyFont="1" applyFill="1" applyBorder="1" applyAlignment="1">
      <alignment horizontal="right" vertical="center" wrapText="1"/>
    </xf>
    <xf numFmtId="4" fontId="23" fillId="3" borderId="6" xfId="0" applyNumberFormat="1" applyFont="1" applyFill="1" applyBorder="1" applyAlignment="1">
      <alignment horizontal="right" vertical="center"/>
    </xf>
    <xf numFmtId="4" fontId="22" fillId="0" borderId="6" xfId="0" applyNumberFormat="1" applyFont="1" applyBorder="1" applyAlignment="1">
      <alignment horizontal="right" vertical="center" wrapText="1"/>
    </xf>
    <xf numFmtId="4" fontId="22" fillId="0" borderId="6" xfId="0" applyNumberFormat="1" applyFont="1" applyBorder="1"/>
    <xf numFmtId="4" fontId="22" fillId="0" borderId="6" xfId="0" applyNumberFormat="1" applyFont="1" applyBorder="1" applyAlignment="1">
      <alignment vertical="center"/>
    </xf>
    <xf numFmtId="4" fontId="22" fillId="5" borderId="6" xfId="0" applyNumberFormat="1" applyFont="1" applyFill="1" applyBorder="1" applyAlignment="1">
      <alignment horizontal="right" vertical="center" wrapText="1"/>
    </xf>
    <xf numFmtId="4" fontId="23" fillId="6" borderId="6" xfId="0" applyNumberFormat="1" applyFont="1" applyFill="1" applyBorder="1" applyAlignment="1">
      <alignment horizontal="right" vertical="center" wrapText="1"/>
    </xf>
    <xf numFmtId="4" fontId="22" fillId="0" borderId="6" xfId="0" applyNumberFormat="1" applyFont="1" applyFill="1" applyBorder="1" applyAlignment="1">
      <alignment horizontal="right" vertical="center" wrapText="1"/>
    </xf>
    <xf numFmtId="4" fontId="23" fillId="0" borderId="6" xfId="0" applyNumberFormat="1" applyFont="1" applyFill="1" applyBorder="1" applyAlignment="1">
      <alignment horizontal="right" vertical="center" wrapText="1"/>
    </xf>
    <xf numFmtId="0" fontId="27" fillId="0" borderId="0" xfId="0" applyFont="1" applyFill="1"/>
    <xf numFmtId="0" fontId="25" fillId="0" borderId="0" xfId="0" applyFont="1" applyFill="1"/>
    <xf numFmtId="0" fontId="23" fillId="2" borderId="6" xfId="0" applyFont="1" applyFill="1" applyBorder="1" applyAlignment="1">
      <alignment horizontal="center" vertical="center" wrapText="1"/>
    </xf>
    <xf numFmtId="0" fontId="23" fillId="2" borderId="6" xfId="0" applyFont="1" applyFill="1" applyBorder="1" applyAlignment="1">
      <alignment horizontal="center" vertical="center"/>
    </xf>
    <xf numFmtId="0" fontId="23" fillId="0" borderId="6" xfId="0" applyFont="1" applyBorder="1" applyAlignment="1">
      <alignment horizontal="left" vertical="center" wrapText="1"/>
    </xf>
    <xf numFmtId="49" fontId="23" fillId="2" borderId="6" xfId="0" applyNumberFormat="1" applyFont="1" applyFill="1" applyBorder="1" applyAlignment="1">
      <alignment horizontal="right" vertical="center" wrapText="1"/>
    </xf>
    <xf numFmtId="0" fontId="23" fillId="2" borderId="6" xfId="0" applyFont="1" applyFill="1" applyBorder="1" applyAlignment="1">
      <alignment horizontal="left" vertical="center" wrapText="1"/>
    </xf>
    <xf numFmtId="49" fontId="23" fillId="3" borderId="6" xfId="0" applyNumberFormat="1" applyFont="1" applyFill="1" applyBorder="1" applyAlignment="1">
      <alignment horizontal="right" vertical="center" wrapText="1"/>
    </xf>
    <xf numFmtId="0" fontId="23" fillId="3" borderId="6" xfId="0" applyFont="1" applyFill="1" applyBorder="1" applyAlignment="1">
      <alignment horizontal="center" vertical="center" wrapText="1"/>
    </xf>
    <xf numFmtId="0" fontId="23" fillId="3" borderId="6" xfId="0" applyFont="1" applyFill="1" applyBorder="1" applyAlignment="1">
      <alignment horizontal="left" vertical="center" wrapText="1"/>
    </xf>
    <xf numFmtId="49" fontId="22" fillId="0" borderId="6" xfId="0" applyNumberFormat="1" applyFont="1" applyBorder="1" applyAlignment="1">
      <alignment horizontal="right" vertical="center" wrapText="1"/>
    </xf>
    <xf numFmtId="0" fontId="23" fillId="0" borderId="6" xfId="0" applyFont="1" applyBorder="1" applyAlignment="1">
      <alignment horizontal="center" vertical="center" wrapText="1"/>
    </xf>
    <xf numFmtId="49" fontId="23" fillId="6" borderId="6" xfId="0" applyNumberFormat="1" applyFont="1" applyFill="1" applyBorder="1" applyAlignment="1">
      <alignment horizontal="right" vertical="center" wrapText="1"/>
    </xf>
    <xf numFmtId="0" fontId="23" fillId="6" borderId="6" xfId="0" applyFont="1" applyFill="1" applyBorder="1" applyAlignment="1">
      <alignment horizontal="center" vertical="center" wrapText="1"/>
    </xf>
    <xf numFmtId="0" fontId="23" fillId="6" borderId="6" xfId="0" applyFont="1" applyFill="1" applyBorder="1" applyAlignment="1">
      <alignment horizontal="left" vertical="center" wrapText="1"/>
    </xf>
    <xf numFmtId="0" fontId="22" fillId="0" borderId="6" xfId="0" applyNumberFormat="1" applyFont="1" applyBorder="1" applyAlignment="1">
      <alignment horizontal="left" vertical="center" wrapText="1"/>
    </xf>
    <xf numFmtId="49" fontId="23" fillId="0" borderId="6" xfId="0" applyNumberFormat="1" applyFont="1" applyFill="1" applyBorder="1" applyAlignment="1">
      <alignment horizontal="right" vertical="center" wrapText="1"/>
    </xf>
    <xf numFmtId="0" fontId="23" fillId="0" borderId="6" xfId="0" applyFont="1" applyFill="1" applyBorder="1" applyAlignment="1">
      <alignment horizontal="center" vertical="center" wrapText="1"/>
    </xf>
    <xf numFmtId="0" fontId="22" fillId="0" borderId="6" xfId="0" applyFont="1" applyFill="1" applyBorder="1" applyAlignment="1">
      <alignment horizontal="left" vertical="center" wrapText="1"/>
    </xf>
    <xf numFmtId="0" fontId="22" fillId="0" borderId="6" xfId="0" applyFont="1" applyBorder="1" applyAlignment="1">
      <alignment horizontal="left" vertical="center" wrapText="1"/>
    </xf>
    <xf numFmtId="0" fontId="23" fillId="6" borderId="6" xfId="0" applyFont="1" applyFill="1" applyBorder="1" applyAlignment="1">
      <alignment horizontal="right" vertical="center" wrapText="1"/>
    </xf>
    <xf numFmtId="0" fontId="22" fillId="0" borderId="6" xfId="0" applyFont="1" applyBorder="1" applyAlignment="1">
      <alignment horizontal="right" vertical="center" wrapText="1"/>
    </xf>
    <xf numFmtId="0" fontId="23" fillId="2" borderId="6" xfId="0" applyFont="1" applyFill="1" applyBorder="1" applyAlignment="1">
      <alignment horizontal="right" vertical="center" wrapText="1"/>
    </xf>
    <xf numFmtId="0" fontId="22" fillId="5" borderId="6" xfId="0" applyFont="1" applyFill="1" applyBorder="1" applyAlignment="1">
      <alignment horizontal="right" vertical="center" wrapText="1"/>
    </xf>
    <xf numFmtId="0" fontId="23" fillId="5" borderId="6" xfId="0" applyFont="1" applyFill="1" applyBorder="1" applyAlignment="1">
      <alignment horizontal="center" vertical="center" wrapText="1"/>
    </xf>
    <xf numFmtId="0" fontId="22" fillId="6" borderId="6" xfId="0" applyFont="1" applyFill="1" applyBorder="1" applyAlignment="1">
      <alignment horizontal="right" vertical="center" wrapText="1"/>
    </xf>
    <xf numFmtId="0" fontId="23" fillId="0" borderId="6" xfId="0" applyFont="1" applyFill="1" applyBorder="1" applyAlignment="1">
      <alignment horizontal="right" vertical="center" wrapText="1"/>
    </xf>
    <xf numFmtId="1" fontId="23" fillId="6" borderId="6" xfId="0" applyNumberFormat="1" applyFont="1" applyFill="1" applyBorder="1" applyAlignment="1">
      <alignment horizontal="center" vertical="center" wrapText="1"/>
    </xf>
    <xf numFmtId="3" fontId="23" fillId="6" borderId="6" xfId="0" applyNumberFormat="1" applyFont="1" applyFill="1" applyBorder="1" applyAlignment="1">
      <alignment horizontal="left" vertical="center" wrapText="1"/>
    </xf>
    <xf numFmtId="1" fontId="23" fillId="0" borderId="6" xfId="0" applyNumberFormat="1" applyFont="1" applyFill="1" applyBorder="1" applyAlignment="1">
      <alignment horizontal="center" vertical="center" wrapText="1"/>
    </xf>
    <xf numFmtId="1" fontId="23" fillId="0" borderId="6" xfId="0" applyNumberFormat="1" applyFont="1" applyBorder="1" applyAlignment="1">
      <alignment horizontal="center" vertical="center" wrapText="1"/>
    </xf>
    <xf numFmtId="3" fontId="23" fillId="0" borderId="6" xfId="0" applyNumberFormat="1" applyFont="1" applyBorder="1" applyAlignment="1">
      <alignment horizontal="left" vertical="center" wrapText="1"/>
    </xf>
    <xf numFmtId="1" fontId="23" fillId="6" borderId="6" xfId="0" applyNumberFormat="1" applyFont="1" applyFill="1" applyBorder="1" applyAlignment="1">
      <alignment horizontal="right" vertical="center" wrapText="1"/>
    </xf>
    <xf numFmtId="1" fontId="22" fillId="0" borderId="6" xfId="0" applyNumberFormat="1" applyFont="1" applyBorder="1" applyAlignment="1">
      <alignment horizontal="right" vertical="center" wrapText="1"/>
    </xf>
    <xf numFmtId="1" fontId="31" fillId="6" borderId="6" xfId="0" applyNumberFormat="1" applyFont="1" applyFill="1" applyBorder="1" applyAlignment="1">
      <alignment horizontal="right" vertical="center"/>
    </xf>
    <xf numFmtId="1" fontId="31" fillId="6" borderId="6" xfId="0" applyNumberFormat="1" applyFont="1" applyFill="1" applyBorder="1" applyAlignment="1">
      <alignment horizontal="center" vertical="center"/>
    </xf>
    <xf numFmtId="3" fontId="31" fillId="6" borderId="6" xfId="0" applyNumberFormat="1" applyFont="1" applyFill="1" applyBorder="1" applyAlignment="1">
      <alignment horizontal="left" vertical="center" wrapText="1"/>
    </xf>
    <xf numFmtId="1" fontId="23" fillId="0" borderId="6" xfId="0" applyNumberFormat="1" applyFont="1" applyFill="1" applyBorder="1" applyAlignment="1">
      <alignment horizontal="right" vertical="center" wrapText="1"/>
    </xf>
    <xf numFmtId="3" fontId="23" fillId="6" borderId="6" xfId="0" applyNumberFormat="1" applyFont="1" applyFill="1" applyBorder="1" applyAlignment="1">
      <alignment horizontal="center" vertical="center" wrapText="1"/>
    </xf>
    <xf numFmtId="1" fontId="23" fillId="2" borderId="6" xfId="0" applyNumberFormat="1" applyFont="1" applyFill="1" applyBorder="1" applyAlignment="1">
      <alignment horizontal="right" vertical="center" wrapText="1"/>
    </xf>
    <xf numFmtId="3" fontId="23" fillId="2" borderId="6" xfId="0" applyNumberFormat="1" applyFont="1" applyFill="1" applyBorder="1" applyAlignment="1">
      <alignment horizontal="center" vertical="center" wrapText="1"/>
    </xf>
    <xf numFmtId="1" fontId="23" fillId="2" borderId="6" xfId="0" applyNumberFormat="1" applyFont="1" applyFill="1" applyBorder="1" applyAlignment="1">
      <alignment horizontal="center" vertical="center" wrapText="1"/>
    </xf>
    <xf numFmtId="1" fontId="23" fillId="3" borderId="6" xfId="0" applyNumberFormat="1" applyFont="1" applyFill="1" applyBorder="1" applyAlignment="1">
      <alignment horizontal="right" vertical="center" wrapText="1"/>
    </xf>
    <xf numFmtId="1" fontId="23" fillId="3" borderId="6" xfId="0" applyNumberFormat="1" applyFont="1" applyFill="1" applyBorder="1" applyAlignment="1">
      <alignment horizontal="center" vertical="center" wrapText="1"/>
    </xf>
    <xf numFmtId="2" fontId="22" fillId="0" borderId="6" xfId="0" applyNumberFormat="1" applyFont="1" applyBorder="1" applyAlignment="1">
      <alignment horizontal="right" vertical="center" wrapText="1"/>
    </xf>
    <xf numFmtId="2" fontId="23" fillId="0" borderId="6" xfId="0" applyNumberFormat="1" applyFont="1" applyBorder="1" applyAlignment="1">
      <alignment horizontal="left" vertical="center" wrapText="1"/>
    </xf>
    <xf numFmtId="2" fontId="22" fillId="5" borderId="6" xfId="0" applyNumberFormat="1" applyFont="1" applyFill="1" applyBorder="1" applyAlignment="1">
      <alignment horizontal="right" vertical="center" wrapText="1"/>
    </xf>
    <xf numFmtId="2" fontId="22" fillId="0" borderId="6" xfId="0" applyNumberFormat="1" applyFont="1" applyBorder="1" applyAlignment="1">
      <alignment vertical="center"/>
    </xf>
    <xf numFmtId="0" fontId="24" fillId="0" borderId="0" xfId="0" applyFont="1" applyAlignment="1">
      <alignment vertical="center"/>
    </xf>
    <xf numFmtId="0" fontId="22" fillId="0" borderId="6" xfId="0" applyFont="1" applyFill="1" applyBorder="1" applyAlignment="1">
      <alignment horizontal="right" vertical="center" wrapText="1"/>
    </xf>
    <xf numFmtId="49" fontId="23" fillId="7" borderId="6" xfId="0" applyNumberFormat="1" applyFont="1" applyFill="1" applyBorder="1" applyAlignment="1">
      <alignment horizontal="right" vertical="center" wrapText="1"/>
    </xf>
    <xf numFmtId="0" fontId="23" fillId="7" borderId="6" xfId="0" applyFont="1" applyFill="1" applyBorder="1" applyAlignment="1">
      <alignment horizontal="left" vertical="center" wrapText="1"/>
    </xf>
    <xf numFmtId="4" fontId="22" fillId="7" borderId="6" xfId="0" applyNumberFormat="1" applyFont="1" applyFill="1" applyBorder="1" applyAlignment="1">
      <alignment horizontal="right" vertical="center" wrapText="1"/>
    </xf>
    <xf numFmtId="4" fontId="22" fillId="8" borderId="6" xfId="0" applyNumberFormat="1" applyFont="1" applyFill="1" applyBorder="1" applyAlignment="1">
      <alignment horizontal="right" vertical="center" wrapText="1"/>
    </xf>
    <xf numFmtId="0" fontId="22" fillId="9" borderId="6" xfId="0" applyFont="1" applyFill="1" applyBorder="1" applyAlignment="1">
      <alignment horizontal="right" vertical="center" wrapText="1"/>
    </xf>
    <xf numFmtId="0" fontId="23" fillId="9" borderId="6" xfId="0" applyFont="1" applyFill="1" applyBorder="1" applyAlignment="1">
      <alignment horizontal="center" vertical="center" wrapText="1"/>
    </xf>
    <xf numFmtId="4" fontId="22" fillId="9" borderId="6" xfId="0" applyNumberFormat="1" applyFont="1" applyFill="1" applyBorder="1" applyAlignment="1">
      <alignment horizontal="right" vertical="center" wrapText="1"/>
    </xf>
    <xf numFmtId="0" fontId="23" fillId="9" borderId="6" xfId="0" applyFont="1" applyFill="1" applyBorder="1" applyAlignment="1">
      <alignment horizontal="right" vertical="center" wrapText="1"/>
    </xf>
    <xf numFmtId="0" fontId="23" fillId="9" borderId="6" xfId="0" applyNumberFormat="1" applyFont="1" applyFill="1" applyBorder="1" applyAlignment="1">
      <alignment horizontal="left" vertical="center" wrapText="1"/>
    </xf>
    <xf numFmtId="0" fontId="22" fillId="10" borderId="6" xfId="0" applyFont="1" applyFill="1" applyBorder="1" applyAlignment="1">
      <alignment horizontal="right" vertical="center" wrapText="1"/>
    </xf>
    <xf numFmtId="0" fontId="23" fillId="10" borderId="6" xfId="0" applyFont="1" applyFill="1" applyBorder="1" applyAlignment="1">
      <alignment horizontal="center" vertical="center" wrapText="1"/>
    </xf>
    <xf numFmtId="0" fontId="23" fillId="8" borderId="6" xfId="0" applyFont="1" applyFill="1" applyBorder="1" applyAlignment="1">
      <alignment horizontal="right" vertical="center" wrapText="1"/>
    </xf>
    <xf numFmtId="0" fontId="23" fillId="8" borderId="6" xfId="0" applyFont="1" applyFill="1" applyBorder="1" applyAlignment="1">
      <alignment horizontal="center" vertical="center" wrapText="1"/>
    </xf>
    <xf numFmtId="4" fontId="23" fillId="8" borderId="6" xfId="0" applyNumberFormat="1" applyFont="1" applyFill="1" applyBorder="1" applyAlignment="1">
      <alignment horizontal="right" vertical="center" wrapText="1"/>
    </xf>
    <xf numFmtId="0" fontId="23" fillId="11" borderId="6" xfId="0" applyFont="1" applyFill="1" applyBorder="1" applyAlignment="1">
      <alignment horizontal="center" vertical="center" wrapText="1"/>
    </xf>
    <xf numFmtId="0" fontId="23" fillId="11" borderId="6" xfId="0" applyFont="1" applyFill="1" applyBorder="1" applyAlignment="1">
      <alignment horizontal="left" vertical="center" wrapText="1"/>
    </xf>
    <xf numFmtId="4" fontId="23" fillId="11" borderId="6" xfId="0" applyNumberFormat="1" applyFont="1" applyFill="1" applyBorder="1" applyAlignment="1">
      <alignment horizontal="right" vertical="center" wrapText="1"/>
    </xf>
    <xf numFmtId="0" fontId="23" fillId="10" borderId="6" xfId="0" applyFont="1" applyFill="1" applyBorder="1" applyAlignment="1">
      <alignment horizontal="right" vertical="center" wrapText="1"/>
    </xf>
    <xf numFmtId="0" fontId="23" fillId="10" borderId="6" xfId="0" applyFont="1" applyFill="1" applyBorder="1" applyAlignment="1">
      <alignment horizontal="left" vertical="center" wrapText="1"/>
    </xf>
    <xf numFmtId="1" fontId="23" fillId="10" borderId="6" xfId="0" applyNumberFormat="1" applyFont="1" applyFill="1" applyBorder="1" applyAlignment="1">
      <alignment horizontal="center" vertical="center" wrapText="1"/>
    </xf>
    <xf numFmtId="4" fontId="22" fillId="10" borderId="6" xfId="0" applyNumberFormat="1" applyFont="1" applyFill="1" applyBorder="1" applyAlignment="1">
      <alignment horizontal="right" vertical="center" wrapText="1"/>
    </xf>
    <xf numFmtId="1" fontId="23" fillId="10" borderId="6" xfId="0" applyNumberFormat="1" applyFont="1" applyFill="1" applyBorder="1" applyAlignment="1">
      <alignment horizontal="right" vertical="center" wrapText="1"/>
    </xf>
    <xf numFmtId="1" fontId="23" fillId="8" borderId="6" xfId="0" applyNumberFormat="1" applyFont="1" applyFill="1" applyBorder="1" applyAlignment="1">
      <alignment horizontal="right" vertical="center" wrapText="1"/>
    </xf>
    <xf numFmtId="4" fontId="22" fillId="8" borderId="6" xfId="0" applyNumberFormat="1" applyFont="1" applyFill="1" applyBorder="1" applyAlignment="1">
      <alignment vertical="center"/>
    </xf>
    <xf numFmtId="0" fontId="23" fillId="10" borderId="6" xfId="0" applyNumberFormat="1" applyFont="1" applyFill="1" applyBorder="1" applyAlignment="1">
      <alignment horizontal="left" vertical="center" wrapText="1"/>
    </xf>
    <xf numFmtId="0" fontId="32" fillId="0" borderId="6" xfId="0" applyFont="1" applyFill="1" applyBorder="1" applyAlignment="1">
      <alignment horizontal="left" vertical="center" wrapText="1"/>
    </xf>
    <xf numFmtId="0" fontId="32" fillId="8" borderId="6" xfId="0" applyFont="1" applyFill="1" applyBorder="1" applyAlignment="1">
      <alignment horizontal="left" vertical="center" wrapText="1"/>
    </xf>
    <xf numFmtId="4" fontId="22" fillId="0" borderId="6" xfId="0" applyNumberFormat="1" applyFont="1" applyBorder="1" applyAlignment="1"/>
    <xf numFmtId="4" fontId="22" fillId="0" borderId="6" xfId="0" applyNumberFormat="1" applyFont="1" applyBorder="1" applyAlignment="1">
      <alignment horizontal="right" vertical="center"/>
    </xf>
    <xf numFmtId="0" fontId="22" fillId="8" borderId="6" xfId="0" applyFont="1" applyFill="1" applyBorder="1" applyAlignment="1">
      <alignment horizontal="right" vertical="center" wrapText="1"/>
    </xf>
    <xf numFmtId="0" fontId="22" fillId="8" borderId="6" xfId="0" applyNumberFormat="1" applyFont="1" applyFill="1" applyBorder="1" applyAlignment="1">
      <alignment horizontal="left" vertical="center" wrapText="1"/>
    </xf>
    <xf numFmtId="4" fontId="22" fillId="0" borderId="6" xfId="0" applyNumberFormat="1" applyFont="1" applyFill="1" applyBorder="1" applyAlignment="1">
      <alignment vertical="center"/>
    </xf>
    <xf numFmtId="4" fontId="23" fillId="0" borderId="6" xfId="0" applyNumberFormat="1" applyFont="1" applyFill="1" applyBorder="1" applyAlignment="1">
      <alignment vertical="center"/>
    </xf>
    <xf numFmtId="49" fontId="23" fillId="8" borderId="6" xfId="0" applyNumberFormat="1" applyFont="1" applyFill="1" applyBorder="1" applyAlignment="1">
      <alignment horizontal="right" vertical="center" wrapText="1"/>
    </xf>
    <xf numFmtId="4" fontId="22" fillId="8" borderId="6" xfId="0" applyNumberFormat="1" applyFont="1" applyFill="1" applyBorder="1" applyAlignment="1">
      <alignment horizontal="right" vertical="center"/>
    </xf>
    <xf numFmtId="4" fontId="23" fillId="10" borderId="6" xfId="0" applyNumberFormat="1" applyFont="1" applyFill="1" applyBorder="1" applyAlignment="1">
      <alignment horizontal="right" vertical="center" wrapText="1"/>
    </xf>
    <xf numFmtId="0" fontId="22" fillId="0" borderId="0" xfId="0" applyFont="1" applyBorder="1" applyAlignment="1">
      <alignment horizontal="left" vertical="center" wrapText="1"/>
    </xf>
    <xf numFmtId="4" fontId="22" fillId="5" borderId="0" xfId="0" applyNumberFormat="1" applyFont="1" applyFill="1" applyBorder="1" applyAlignment="1">
      <alignment horizontal="right" vertical="center" wrapText="1"/>
    </xf>
    <xf numFmtId="4" fontId="22" fillId="0" borderId="0" xfId="0" applyNumberFormat="1" applyFont="1" applyBorder="1" applyAlignment="1">
      <alignment horizontal="right" vertical="center" wrapText="1"/>
    </xf>
    <xf numFmtId="0" fontId="23" fillId="7" borderId="6" xfId="0" applyFont="1" applyFill="1" applyBorder="1" applyAlignment="1">
      <alignment horizontal="center" vertical="center" wrapText="1"/>
    </xf>
    <xf numFmtId="0" fontId="23" fillId="8" borderId="6" xfId="0" applyFont="1" applyFill="1" applyBorder="1" applyAlignment="1">
      <alignment horizontal="left" vertical="center" wrapText="1"/>
    </xf>
    <xf numFmtId="0" fontId="22" fillId="8" borderId="6" xfId="0" applyFont="1" applyFill="1" applyBorder="1" applyAlignment="1">
      <alignment horizontal="left" vertical="center" wrapText="1"/>
    </xf>
    <xf numFmtId="0" fontId="23" fillId="11" borderId="6" xfId="0" applyFont="1" applyFill="1" applyBorder="1" applyAlignment="1">
      <alignment horizontal="right" vertical="center" wrapText="1"/>
    </xf>
    <xf numFmtId="0" fontId="22" fillId="0" borderId="6" xfId="0" applyFont="1" applyBorder="1" applyAlignment="1">
      <alignment horizontal="center" vertical="center" wrapText="1"/>
    </xf>
    <xf numFmtId="0" fontId="22" fillId="8" borderId="6" xfId="0" applyFont="1" applyFill="1" applyBorder="1" applyAlignment="1">
      <alignment horizontal="center" vertical="center" wrapText="1"/>
    </xf>
    <xf numFmtId="0" fontId="22" fillId="10" borderId="6" xfId="0" applyFont="1" applyFill="1" applyBorder="1" applyAlignment="1">
      <alignment horizontal="center" vertical="center" wrapText="1"/>
    </xf>
    <xf numFmtId="4" fontId="23" fillId="11" borderId="6" xfId="0" applyNumberFormat="1" applyFont="1" applyFill="1" applyBorder="1" applyAlignment="1">
      <alignment vertical="center"/>
    </xf>
    <xf numFmtId="4" fontId="23" fillId="10" borderId="6" xfId="0" applyNumberFormat="1" applyFont="1" applyFill="1" applyBorder="1" applyAlignment="1">
      <alignment vertical="center"/>
    </xf>
    <xf numFmtId="1" fontId="31" fillId="8" borderId="6" xfId="0" applyNumberFormat="1" applyFont="1" applyFill="1" applyBorder="1" applyAlignment="1">
      <alignment horizontal="right" vertical="center"/>
    </xf>
    <xf numFmtId="1" fontId="22" fillId="8" borderId="6" xfId="0" applyNumberFormat="1" applyFont="1" applyFill="1" applyBorder="1" applyAlignment="1">
      <alignment horizontal="center" vertical="center" wrapText="1"/>
    </xf>
    <xf numFmtId="1" fontId="22" fillId="0" borderId="6" xfId="0" applyNumberFormat="1" applyFont="1" applyBorder="1" applyAlignment="1">
      <alignment horizontal="center" vertical="center" wrapText="1"/>
    </xf>
    <xf numFmtId="1" fontId="22" fillId="0" borderId="6" xfId="0" applyNumberFormat="1" applyFont="1" applyFill="1" applyBorder="1" applyAlignment="1">
      <alignment horizontal="center" vertical="center" wrapText="1"/>
    </xf>
    <xf numFmtId="0" fontId="4" fillId="11" borderId="6" xfId="0" applyFont="1" applyFill="1" applyBorder="1" applyAlignment="1">
      <alignment horizontal="left" vertical="center" wrapText="1"/>
    </xf>
    <xf numFmtId="4" fontId="22" fillId="8" borderId="8" xfId="0" applyNumberFormat="1" applyFont="1" applyFill="1" applyBorder="1" applyAlignment="1">
      <alignment horizontal="right" vertical="center" wrapText="1"/>
    </xf>
    <xf numFmtId="49" fontId="22" fillId="8" borderId="6" xfId="0" applyNumberFormat="1" applyFont="1" applyFill="1" applyBorder="1" applyAlignment="1">
      <alignment horizontal="right" vertical="center" wrapText="1"/>
    </xf>
    <xf numFmtId="0" fontId="23" fillId="8" borderId="6" xfId="0" applyNumberFormat="1" applyFont="1" applyFill="1" applyBorder="1" applyAlignment="1">
      <alignment horizontal="left" vertical="center" wrapText="1"/>
    </xf>
    <xf numFmtId="49" fontId="23" fillId="0" borderId="6" xfId="0" applyNumberFormat="1" applyFont="1" applyBorder="1" applyAlignment="1">
      <alignment horizontal="center" vertical="center" wrapText="1"/>
    </xf>
    <xf numFmtId="0" fontId="23" fillId="0" borderId="6" xfId="0" applyNumberFormat="1" applyFont="1" applyBorder="1" applyAlignment="1">
      <alignment horizontal="left" vertical="center" wrapText="1"/>
    </xf>
    <xf numFmtId="0" fontId="28" fillId="4" borderId="1" xfId="0" applyFont="1" applyFill="1" applyBorder="1" applyAlignment="1">
      <alignment horizontal="center" vertical="center" wrapText="1"/>
    </xf>
    <xf numFmtId="0" fontId="25" fillId="4" borderId="1" xfId="0" applyFont="1" applyFill="1" applyBorder="1" applyAlignment="1">
      <alignment horizontal="center" vertical="center" wrapText="1"/>
    </xf>
    <xf numFmtId="0" fontId="25" fillId="4" borderId="17" xfId="0" applyFont="1" applyFill="1" applyBorder="1" applyAlignment="1">
      <alignment horizontal="center" vertical="center" wrapText="1"/>
    </xf>
    <xf numFmtId="0" fontId="25" fillId="4" borderId="18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/>
    </xf>
    <xf numFmtId="4" fontId="3" fillId="0" borderId="18" xfId="0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 vertical="center" wrapText="1"/>
    </xf>
    <xf numFmtId="4" fontId="25" fillId="4" borderId="1" xfId="0" applyNumberFormat="1" applyFont="1" applyFill="1" applyBorder="1" applyAlignment="1">
      <alignment horizontal="center" vertical="center" wrapText="1"/>
    </xf>
    <xf numFmtId="0" fontId="31" fillId="2" borderId="15" xfId="0" applyFont="1" applyFill="1" applyBorder="1" applyAlignment="1">
      <alignment horizontal="center" vertical="center"/>
    </xf>
    <xf numFmtId="0" fontId="31" fillId="2" borderId="16" xfId="0" applyFont="1" applyFill="1" applyBorder="1" applyAlignment="1">
      <alignment horizontal="center" vertical="center"/>
    </xf>
    <xf numFmtId="0" fontId="31" fillId="2" borderId="1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left" vertical="center" wrapText="1"/>
    </xf>
    <xf numFmtId="0" fontId="0" fillId="0" borderId="0" xfId="0" applyAlignment="1"/>
    <xf numFmtId="0" fontId="0" fillId="0" borderId="0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23" fillId="2" borderId="10" xfId="0" applyFont="1" applyFill="1" applyBorder="1" applyAlignment="1">
      <alignment horizontal="center" vertical="center" textRotation="90" wrapText="1"/>
    </xf>
    <xf numFmtId="0" fontId="23" fillId="2" borderId="14" xfId="0" applyFont="1" applyFill="1" applyBorder="1" applyAlignment="1">
      <alignment horizontal="center" vertical="center" textRotation="90" wrapText="1"/>
    </xf>
    <xf numFmtId="0" fontId="23" fillId="2" borderId="6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7" fillId="2" borderId="15" xfId="0" applyFont="1" applyFill="1" applyBorder="1" applyAlignment="1">
      <alignment horizontal="center" vertical="center" wrapText="1"/>
    </xf>
    <xf numFmtId="0" fontId="27" fillId="2" borderId="16" xfId="0" applyFont="1" applyFill="1" applyBorder="1" applyAlignment="1">
      <alignment horizontal="center" vertical="center" wrapText="1"/>
    </xf>
    <xf numFmtId="0" fontId="30" fillId="0" borderId="16" xfId="0" applyFont="1" applyBorder="1" applyAlignment="1"/>
    <xf numFmtId="0" fontId="30" fillId="0" borderId="11" xfId="0" applyFont="1" applyBorder="1" applyAlignment="1"/>
    <xf numFmtId="0" fontId="4" fillId="2" borderId="6" xfId="0" applyFont="1" applyFill="1" applyBorder="1" applyAlignment="1">
      <alignment horizontal="center" vertical="center" textRotation="90" wrapText="1"/>
    </xf>
    <xf numFmtId="0" fontId="31" fillId="2" borderId="14" xfId="0" applyFont="1" applyFill="1" applyBorder="1" applyAlignment="1">
      <alignment horizontal="center" vertical="center" textRotation="90" wrapText="1"/>
    </xf>
    <xf numFmtId="0" fontId="4" fillId="2" borderId="10" xfId="0" applyFont="1" applyFill="1" applyBorder="1" applyAlignment="1">
      <alignment horizontal="center" vertical="center" textRotation="90" wrapText="1"/>
    </xf>
    <xf numFmtId="0" fontId="4" fillId="2" borderId="19" xfId="0" applyFont="1" applyFill="1" applyBorder="1" applyAlignment="1">
      <alignment horizontal="center" vertical="center" textRotation="90" wrapText="1"/>
    </xf>
    <xf numFmtId="0" fontId="4" fillId="2" borderId="14" xfId="0" applyFont="1" applyFill="1" applyBorder="1" applyAlignment="1">
      <alignment horizontal="center" vertical="center" textRotation="90" wrapText="1"/>
    </xf>
    <xf numFmtId="0" fontId="27" fillId="2" borderId="6" xfId="0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textRotation="90" wrapText="1"/>
    </xf>
    <xf numFmtId="0" fontId="4" fillId="2" borderId="6" xfId="0" applyFont="1" applyFill="1" applyBorder="1" applyAlignment="1">
      <alignment horizontal="center" vertical="center" wrapText="1"/>
    </xf>
    <xf numFmtId="0" fontId="23" fillId="2" borderId="15" xfId="0" applyFont="1" applyFill="1" applyBorder="1" applyAlignment="1">
      <alignment horizontal="center" vertical="center"/>
    </xf>
    <xf numFmtId="0" fontId="23" fillId="2" borderId="16" xfId="0" applyFont="1" applyFill="1" applyBorder="1" applyAlignment="1">
      <alignment horizontal="center" vertical="center"/>
    </xf>
    <xf numFmtId="0" fontId="23" fillId="2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center" vertical="center" wrapText="1"/>
    </xf>
    <xf numFmtId="0" fontId="10" fillId="2" borderId="23" xfId="0" applyFont="1" applyFill="1" applyBorder="1" applyAlignment="1">
      <alignment horizontal="center" vertical="center" wrapText="1"/>
    </xf>
    <xf numFmtId="0" fontId="10" fillId="2" borderId="24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left" vertical="center"/>
    </xf>
    <xf numFmtId="0" fontId="21" fillId="0" borderId="6" xfId="0" applyFont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29" xfId="0" applyFont="1" applyFill="1" applyBorder="1" applyAlignment="1">
      <alignment horizontal="center" vertical="center" wrapText="1"/>
    </xf>
    <xf numFmtId="0" fontId="10" fillId="2" borderId="30" xfId="0" applyFont="1" applyFill="1" applyBorder="1" applyAlignment="1">
      <alignment horizontal="center" vertical="center" wrapText="1"/>
    </xf>
    <xf numFmtId="0" fontId="10" fillId="2" borderId="3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right"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vertical="top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3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top"/>
    </xf>
    <xf numFmtId="0" fontId="16" fillId="0" borderId="0" xfId="0" applyFont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19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19" xfId="0" applyFont="1" applyBorder="1" applyAlignment="1">
      <alignment horizontal="center" vertical="top" wrapText="1"/>
    </xf>
    <xf numFmtId="0" fontId="5" fillId="0" borderId="14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right" vertical="top" wrapText="1"/>
    </xf>
    <xf numFmtId="0" fontId="5" fillId="0" borderId="19" xfId="0" applyFont="1" applyBorder="1" applyAlignment="1">
      <alignment horizontal="right" vertical="top" wrapText="1"/>
    </xf>
    <xf numFmtId="0" fontId="5" fillId="0" borderId="14" xfId="0" applyFont="1" applyBorder="1" applyAlignment="1">
      <alignment horizontal="right" vertical="top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28"/>
  <sheetViews>
    <sheetView showGridLines="0" defaultGridColor="0" colorId="7" zoomScaleSheetLayoutView="75" workbookViewId="0">
      <selection activeCell="F1" sqref="F1:G1"/>
    </sheetView>
  </sheetViews>
  <sheetFormatPr defaultRowHeight="12.75"/>
  <cols>
    <col min="1" max="1" width="6.85546875" style="97" customWidth="1"/>
    <col min="2" max="2" width="10" style="97" customWidth="1"/>
    <col min="3" max="3" width="9.42578125" style="97" customWidth="1"/>
    <col min="4" max="4" width="46.140625" style="97" customWidth="1"/>
    <col min="5" max="5" width="21" style="104" customWidth="1"/>
    <col min="6" max="6" width="27.28515625" style="104" customWidth="1"/>
    <col min="7" max="7" width="25" style="104" customWidth="1"/>
    <col min="8" max="8" width="9.140625" style="103"/>
  </cols>
  <sheetData>
    <row r="1" spans="1:13" ht="48.75" customHeight="1">
      <c r="A1" s="279"/>
      <c r="B1" s="279"/>
      <c r="C1" s="279"/>
      <c r="D1" s="279"/>
      <c r="E1" s="279"/>
      <c r="F1" s="281" t="s">
        <v>0</v>
      </c>
      <c r="G1" s="281"/>
      <c r="H1" s="110"/>
      <c r="I1" s="110"/>
      <c r="J1" s="110"/>
      <c r="K1" s="110"/>
      <c r="L1" s="110"/>
      <c r="M1" s="110"/>
    </row>
    <row r="2" spans="1:13" ht="47.25" customHeight="1">
      <c r="A2" s="282" t="s">
        <v>381</v>
      </c>
      <c r="B2" s="282"/>
      <c r="C2" s="282"/>
      <c r="D2" s="282"/>
      <c r="E2" s="282"/>
      <c r="F2" s="282"/>
      <c r="G2" s="282"/>
      <c r="H2" s="110"/>
      <c r="I2" s="110"/>
      <c r="J2" s="110"/>
      <c r="K2" s="110"/>
      <c r="L2" s="110"/>
      <c r="M2" s="110"/>
    </row>
    <row r="3" spans="1:13" ht="9.75" customHeight="1">
      <c r="A3" s="280" t="s">
        <v>1</v>
      </c>
      <c r="B3" s="280"/>
      <c r="C3" s="280"/>
      <c r="D3" s="280"/>
      <c r="E3" s="280"/>
      <c r="F3" s="280"/>
      <c r="G3" s="280"/>
      <c r="H3" s="110"/>
      <c r="I3" s="110"/>
      <c r="J3" s="110"/>
      <c r="K3" s="110"/>
      <c r="L3" s="110"/>
      <c r="M3" s="110"/>
    </row>
    <row r="4" spans="1:13" s="3" customFormat="1" ht="15" customHeight="1">
      <c r="A4" s="276" t="s">
        <v>2</v>
      </c>
      <c r="B4" s="277" t="s">
        <v>10</v>
      </c>
      <c r="C4" s="276" t="s">
        <v>4</v>
      </c>
      <c r="D4" s="276" t="s">
        <v>5</v>
      </c>
      <c r="E4" s="283" t="s">
        <v>135</v>
      </c>
      <c r="F4" s="276" t="s">
        <v>6</v>
      </c>
      <c r="G4" s="276"/>
      <c r="H4" s="129"/>
      <c r="I4" s="111"/>
      <c r="J4" s="111"/>
      <c r="K4" s="111"/>
      <c r="L4" s="111"/>
      <c r="M4" s="111"/>
    </row>
    <row r="5" spans="1:13" s="5" customFormat="1" ht="51" customHeight="1">
      <c r="A5" s="276"/>
      <c r="B5" s="278"/>
      <c r="C5" s="276"/>
      <c r="D5" s="276"/>
      <c r="E5" s="283"/>
      <c r="F5" s="125" t="s">
        <v>7</v>
      </c>
      <c r="G5" s="125" t="s">
        <v>8</v>
      </c>
      <c r="H5" s="130"/>
      <c r="I5" s="112"/>
      <c r="J5" s="112"/>
      <c r="K5" s="112"/>
      <c r="L5" s="112"/>
      <c r="M5" s="112"/>
    </row>
    <row r="6" spans="1:13" s="3" customFormat="1">
      <c r="A6" s="96">
        <v>1</v>
      </c>
      <c r="B6" s="96">
        <v>2</v>
      </c>
      <c r="C6" s="96">
        <v>3</v>
      </c>
      <c r="D6" s="96">
        <v>4</v>
      </c>
      <c r="E6" s="124">
        <v>5</v>
      </c>
      <c r="F6" s="124">
        <v>6</v>
      </c>
      <c r="G6" s="124">
        <v>7</v>
      </c>
      <c r="H6" s="129"/>
      <c r="I6" s="111"/>
      <c r="J6" s="111"/>
      <c r="K6" s="111"/>
      <c r="L6" s="111"/>
      <c r="M6" s="111"/>
    </row>
    <row r="7" spans="1:13" s="3" customFormat="1" ht="15">
      <c r="A7" s="126" t="s">
        <v>182</v>
      </c>
      <c r="B7" s="127"/>
      <c r="C7" s="127"/>
      <c r="D7" s="128" t="s">
        <v>185</v>
      </c>
      <c r="E7" s="136">
        <f t="shared" ref="E7:E19" si="0">SUM(F7,G7)</f>
        <v>178925</v>
      </c>
      <c r="F7" s="136">
        <f>SUM(F8)</f>
        <v>178925</v>
      </c>
      <c r="G7" s="136">
        <f>G8</f>
        <v>0</v>
      </c>
      <c r="H7" s="129"/>
      <c r="I7" s="111"/>
      <c r="J7" s="111"/>
      <c r="K7" s="111"/>
      <c r="L7" s="111"/>
      <c r="M7" s="111"/>
    </row>
    <row r="8" spans="1:13" s="3" customFormat="1" ht="14.25">
      <c r="A8" s="100"/>
      <c r="B8" s="98" t="s">
        <v>183</v>
      </c>
      <c r="C8" s="99"/>
      <c r="D8" s="102" t="s">
        <v>186</v>
      </c>
      <c r="E8" s="123">
        <f t="shared" si="0"/>
        <v>178925</v>
      </c>
      <c r="F8" s="123">
        <f>F9</f>
        <v>178925</v>
      </c>
      <c r="G8" s="123">
        <f>G9</f>
        <v>0</v>
      </c>
      <c r="H8" s="129"/>
      <c r="I8" s="111"/>
      <c r="J8" s="111"/>
      <c r="K8" s="111"/>
      <c r="L8" s="111"/>
      <c r="M8" s="111"/>
    </row>
    <row r="9" spans="1:13" s="3" customFormat="1" ht="14.25">
      <c r="A9" s="100"/>
      <c r="B9" s="99"/>
      <c r="C9" s="98" t="s">
        <v>184</v>
      </c>
      <c r="D9" s="102" t="s">
        <v>187</v>
      </c>
      <c r="E9" s="123">
        <f t="shared" si="0"/>
        <v>178925</v>
      </c>
      <c r="F9" s="123">
        <v>178925</v>
      </c>
      <c r="G9" s="123">
        <v>0</v>
      </c>
      <c r="H9" s="129"/>
      <c r="I9" s="111"/>
      <c r="J9" s="111"/>
      <c r="K9" s="111"/>
      <c r="L9" s="111"/>
      <c r="M9" s="111"/>
    </row>
    <row r="10" spans="1:13" s="3" customFormat="1" ht="15">
      <c r="A10" s="126" t="s">
        <v>188</v>
      </c>
      <c r="B10" s="126"/>
      <c r="C10" s="126"/>
      <c r="D10" s="128" t="s">
        <v>189</v>
      </c>
      <c r="E10" s="136">
        <f t="shared" si="0"/>
        <v>604100</v>
      </c>
      <c r="F10" s="136">
        <f>F11</f>
        <v>0</v>
      </c>
      <c r="G10" s="136">
        <f>G11</f>
        <v>604100</v>
      </c>
      <c r="H10" s="129"/>
      <c r="I10" s="111"/>
      <c r="J10" s="111"/>
      <c r="K10" s="111"/>
      <c r="L10" s="111"/>
      <c r="M10" s="111"/>
    </row>
    <row r="11" spans="1:13" s="3" customFormat="1" ht="14.25">
      <c r="A11" s="100"/>
      <c r="B11" s="98" t="s">
        <v>190</v>
      </c>
      <c r="C11" s="99"/>
      <c r="D11" s="141" t="s">
        <v>191</v>
      </c>
      <c r="E11" s="123">
        <f t="shared" si="0"/>
        <v>604100</v>
      </c>
      <c r="F11" s="123">
        <f>SUM(F12:F13)</f>
        <v>0</v>
      </c>
      <c r="G11" s="123">
        <f>SUM(G12,G13)</f>
        <v>604100</v>
      </c>
      <c r="H11" s="129"/>
      <c r="I11" s="111"/>
      <c r="J11" s="111"/>
      <c r="K11" s="111"/>
      <c r="L11" s="111"/>
      <c r="M11" s="111"/>
    </row>
    <row r="12" spans="1:13" s="3" customFormat="1" ht="47.25" customHeight="1">
      <c r="A12" s="100"/>
      <c r="B12" s="99"/>
      <c r="C12" s="99" t="s">
        <v>192</v>
      </c>
      <c r="D12" s="142" t="s">
        <v>341</v>
      </c>
      <c r="E12" s="123">
        <f t="shared" si="0"/>
        <v>100000</v>
      </c>
      <c r="F12" s="123">
        <v>0</v>
      </c>
      <c r="G12" s="123">
        <v>100000</v>
      </c>
      <c r="H12" s="129"/>
      <c r="I12" s="111"/>
      <c r="J12" s="111"/>
      <c r="K12" s="111"/>
      <c r="L12" s="111"/>
      <c r="M12" s="111"/>
    </row>
    <row r="13" spans="1:13" s="3" customFormat="1" ht="59.25" customHeight="1">
      <c r="A13" s="100"/>
      <c r="B13" s="99"/>
      <c r="C13" s="99" t="s">
        <v>193</v>
      </c>
      <c r="D13" s="142" t="s">
        <v>342</v>
      </c>
      <c r="E13" s="123">
        <f t="shared" si="0"/>
        <v>504100</v>
      </c>
      <c r="F13" s="123">
        <v>0</v>
      </c>
      <c r="G13" s="123">
        <v>504100</v>
      </c>
      <c r="H13" s="129"/>
      <c r="I13" s="111"/>
      <c r="J13" s="111"/>
      <c r="K13" s="111"/>
      <c r="L13" s="111"/>
      <c r="M13" s="111"/>
    </row>
    <row r="14" spans="1:13" s="3" customFormat="1" ht="15">
      <c r="A14" s="120" t="s">
        <v>194</v>
      </c>
      <c r="B14" s="120"/>
      <c r="C14" s="120"/>
      <c r="D14" s="114" t="s">
        <v>195</v>
      </c>
      <c r="E14" s="136">
        <f t="shared" si="0"/>
        <v>118500</v>
      </c>
      <c r="F14" s="136">
        <f>F15</f>
        <v>18500</v>
      </c>
      <c r="G14" s="136">
        <f>G15</f>
        <v>100000</v>
      </c>
      <c r="H14" s="129"/>
      <c r="I14" s="111"/>
      <c r="J14" s="111"/>
      <c r="K14" s="111"/>
      <c r="L14" s="111"/>
      <c r="M14" s="111"/>
    </row>
    <row r="15" spans="1:13" s="3" customFormat="1" ht="14.25">
      <c r="A15" s="101"/>
      <c r="B15" s="98" t="s">
        <v>196</v>
      </c>
      <c r="C15" s="98"/>
      <c r="D15" s="141" t="s">
        <v>197</v>
      </c>
      <c r="E15" s="123">
        <f t="shared" si="0"/>
        <v>118500</v>
      </c>
      <c r="F15" s="123">
        <f>SUM(F16:F20)</f>
        <v>18500</v>
      </c>
      <c r="G15" s="123">
        <f>SUM(G16:G20)</f>
        <v>100000</v>
      </c>
      <c r="H15" s="129"/>
      <c r="I15" s="111"/>
      <c r="J15" s="111"/>
      <c r="K15" s="111"/>
      <c r="L15" s="111"/>
      <c r="M15" s="111"/>
    </row>
    <row r="16" spans="1:13" s="3" customFormat="1" ht="24">
      <c r="A16" s="101"/>
      <c r="B16" s="98"/>
      <c r="C16" s="98" t="s">
        <v>198</v>
      </c>
      <c r="D16" s="141" t="s">
        <v>343</v>
      </c>
      <c r="E16" s="123">
        <f t="shared" si="0"/>
        <v>1500</v>
      </c>
      <c r="F16" s="123">
        <v>1500</v>
      </c>
      <c r="G16" s="123">
        <v>0</v>
      </c>
      <c r="H16" s="129"/>
      <c r="I16" s="111"/>
      <c r="J16" s="111"/>
      <c r="K16" s="111"/>
      <c r="L16" s="111"/>
      <c r="M16" s="111"/>
    </row>
    <row r="17" spans="1:13" s="3" customFormat="1" ht="14.25">
      <c r="A17" s="101"/>
      <c r="B17" s="98"/>
      <c r="C17" s="98" t="s">
        <v>199</v>
      </c>
      <c r="D17" s="141" t="s">
        <v>344</v>
      </c>
      <c r="E17" s="123">
        <f t="shared" si="0"/>
        <v>17000</v>
      </c>
      <c r="F17" s="123">
        <v>17000</v>
      </c>
      <c r="G17" s="123">
        <v>0</v>
      </c>
      <c r="H17" s="129"/>
      <c r="I17" s="111"/>
      <c r="J17" s="111"/>
      <c r="K17" s="111"/>
      <c r="L17" s="111"/>
      <c r="M17" s="111"/>
    </row>
    <row r="18" spans="1:13" s="3" customFormat="1" ht="24">
      <c r="A18" s="101"/>
      <c r="B18" s="98"/>
      <c r="C18" s="98" t="s">
        <v>200</v>
      </c>
      <c r="D18" s="141" t="s">
        <v>345</v>
      </c>
      <c r="E18" s="123">
        <f t="shared" si="0"/>
        <v>100000</v>
      </c>
      <c r="F18" s="123">
        <v>0</v>
      </c>
      <c r="G18" s="123">
        <v>100000</v>
      </c>
      <c r="H18" s="129"/>
      <c r="I18" s="111"/>
      <c r="J18" s="111"/>
      <c r="K18" s="111"/>
      <c r="L18" s="111"/>
      <c r="M18" s="111"/>
    </row>
    <row r="19" spans="1:13" s="3" customFormat="1" ht="14.25">
      <c r="A19" s="101"/>
      <c r="B19" s="98"/>
      <c r="C19" s="98" t="s">
        <v>201</v>
      </c>
      <c r="D19" s="141" t="s">
        <v>346</v>
      </c>
      <c r="E19" s="123">
        <f t="shared" si="0"/>
        <v>0</v>
      </c>
      <c r="F19" s="123">
        <v>0</v>
      </c>
      <c r="G19" s="123">
        <v>0</v>
      </c>
      <c r="H19" s="129"/>
      <c r="I19" s="111"/>
      <c r="J19" s="111"/>
      <c r="K19" s="111"/>
      <c r="L19" s="111"/>
      <c r="M19" s="111"/>
    </row>
    <row r="20" spans="1:13" s="3" customFormat="1" ht="14.25">
      <c r="A20" s="101"/>
      <c r="B20" s="98"/>
      <c r="C20" s="98" t="s">
        <v>202</v>
      </c>
      <c r="D20" s="141" t="s">
        <v>347</v>
      </c>
      <c r="E20" s="123"/>
      <c r="F20" s="123">
        <v>0</v>
      </c>
      <c r="G20" s="123">
        <v>0</v>
      </c>
      <c r="H20" s="129"/>
      <c r="I20" s="111"/>
      <c r="J20" s="111"/>
      <c r="K20" s="111"/>
      <c r="L20" s="111"/>
      <c r="M20" s="111"/>
    </row>
    <row r="21" spans="1:13" s="3" customFormat="1" ht="15">
      <c r="A21" s="120" t="s">
        <v>208</v>
      </c>
      <c r="B21" s="120"/>
      <c r="C21" s="120"/>
      <c r="D21" s="113" t="s">
        <v>209</v>
      </c>
      <c r="E21" s="136">
        <f>SUM(F21,G21)</f>
        <v>56700</v>
      </c>
      <c r="F21" s="136">
        <f>SUM(F22,F25)</f>
        <v>56700</v>
      </c>
      <c r="G21" s="136">
        <f>SUM(G22,G25)</f>
        <v>0</v>
      </c>
      <c r="H21" s="131"/>
      <c r="I21" s="111"/>
      <c r="J21" s="111"/>
      <c r="K21" s="111"/>
      <c r="L21" s="111"/>
      <c r="M21" s="111"/>
    </row>
    <row r="22" spans="1:13" s="3" customFormat="1" ht="14.25">
      <c r="A22" s="98"/>
      <c r="B22" s="98" t="s">
        <v>213</v>
      </c>
      <c r="C22" s="98"/>
      <c r="D22" s="141" t="s">
        <v>214</v>
      </c>
      <c r="E22" s="123">
        <f>SUM(F22,G22)</f>
        <v>53700</v>
      </c>
      <c r="F22" s="123">
        <f>SUM(F23:F24)</f>
        <v>53700</v>
      </c>
      <c r="G22" s="123">
        <f>SUM(G23:G24)</f>
        <v>0</v>
      </c>
      <c r="H22" s="131"/>
      <c r="I22" s="111"/>
      <c r="J22" s="111"/>
      <c r="K22" s="111"/>
      <c r="L22" s="111"/>
      <c r="M22" s="111"/>
    </row>
    <row r="23" spans="1:13" s="3" customFormat="1" ht="36">
      <c r="A23" s="98"/>
      <c r="B23" s="98"/>
      <c r="C23" s="98" t="s">
        <v>207</v>
      </c>
      <c r="D23" s="141" t="s">
        <v>322</v>
      </c>
      <c r="E23" s="123">
        <f>SUM(F23,G23)</f>
        <v>53400</v>
      </c>
      <c r="F23" s="137">
        <v>53400</v>
      </c>
      <c r="G23" s="123">
        <v>0</v>
      </c>
      <c r="H23" s="131"/>
      <c r="I23" s="111"/>
      <c r="J23" s="111"/>
      <c r="K23" s="111"/>
      <c r="L23" s="111"/>
      <c r="M23" s="111"/>
    </row>
    <row r="24" spans="1:13" s="3" customFormat="1" ht="34.5" customHeight="1">
      <c r="A24" s="98"/>
      <c r="B24" s="98"/>
      <c r="C24" s="98" t="s">
        <v>215</v>
      </c>
      <c r="D24" s="141" t="s">
        <v>216</v>
      </c>
      <c r="E24" s="123">
        <f>SUM(F24,G24)</f>
        <v>300</v>
      </c>
      <c r="F24" s="137">
        <v>300</v>
      </c>
      <c r="G24" s="123">
        <v>0</v>
      </c>
      <c r="H24" s="131"/>
      <c r="I24" s="111"/>
      <c r="J24" s="111"/>
      <c r="K24" s="111"/>
      <c r="L24" s="111"/>
      <c r="M24" s="111"/>
    </row>
    <row r="25" spans="1:13" s="3" customFormat="1" ht="14.25">
      <c r="A25" s="101"/>
      <c r="B25" s="98" t="s">
        <v>210</v>
      </c>
      <c r="C25" s="98"/>
      <c r="D25" s="141" t="s">
        <v>211</v>
      </c>
      <c r="E25" s="123">
        <f>SUM(F25:G25)</f>
        <v>3000</v>
      </c>
      <c r="F25" s="123">
        <f>SUM(F26:F26)</f>
        <v>3000</v>
      </c>
      <c r="G25" s="123">
        <f>SUM(G26:G26)</f>
        <v>0</v>
      </c>
      <c r="H25" s="129"/>
      <c r="I25" s="111"/>
      <c r="J25" s="111"/>
      <c r="K25" s="111"/>
      <c r="L25" s="111"/>
      <c r="M25" s="111"/>
    </row>
    <row r="26" spans="1:13" s="3" customFormat="1" ht="14.25">
      <c r="A26" s="101"/>
      <c r="B26" s="98"/>
      <c r="C26" s="98" t="s">
        <v>212</v>
      </c>
      <c r="D26" s="141" t="s">
        <v>348</v>
      </c>
      <c r="E26" s="123">
        <f>SUM(F26,G26)</f>
        <v>3000</v>
      </c>
      <c r="F26" s="123">
        <v>3000</v>
      </c>
      <c r="G26" s="123">
        <v>0</v>
      </c>
      <c r="H26" s="129"/>
      <c r="I26" s="111"/>
      <c r="J26" s="111"/>
      <c r="K26" s="111"/>
      <c r="L26" s="111"/>
      <c r="M26" s="111"/>
    </row>
    <row r="27" spans="1:13" s="3" customFormat="1" ht="38.25">
      <c r="A27" s="120" t="s">
        <v>203</v>
      </c>
      <c r="B27" s="120"/>
      <c r="C27" s="120"/>
      <c r="D27" s="113" t="s">
        <v>204</v>
      </c>
      <c r="E27" s="136">
        <f>F27+G27</f>
        <v>660</v>
      </c>
      <c r="F27" s="136">
        <f>F28</f>
        <v>660</v>
      </c>
      <c r="G27" s="136">
        <f>G28</f>
        <v>0</v>
      </c>
      <c r="H27" s="129"/>
      <c r="I27" s="111"/>
      <c r="J27" s="111"/>
      <c r="K27" s="111"/>
      <c r="L27" s="111"/>
      <c r="M27" s="111"/>
    </row>
    <row r="28" spans="1:13" s="3" customFormat="1" ht="22.5" customHeight="1">
      <c r="A28" s="101"/>
      <c r="B28" s="98" t="s">
        <v>205</v>
      </c>
      <c r="C28" s="98"/>
      <c r="D28" s="141" t="s">
        <v>206</v>
      </c>
      <c r="E28" s="123">
        <f>F28+G28</f>
        <v>660</v>
      </c>
      <c r="F28" s="123">
        <f>F29</f>
        <v>660</v>
      </c>
      <c r="G28" s="123">
        <f>G29</f>
        <v>0</v>
      </c>
      <c r="H28" s="129"/>
      <c r="I28" s="111"/>
      <c r="J28" s="111"/>
      <c r="K28" s="111"/>
      <c r="L28" s="111"/>
      <c r="M28" s="111"/>
    </row>
    <row r="29" spans="1:13" s="3" customFormat="1" ht="36">
      <c r="A29" s="101"/>
      <c r="B29" s="98"/>
      <c r="C29" s="98" t="s">
        <v>207</v>
      </c>
      <c r="D29" s="141" t="s">
        <v>322</v>
      </c>
      <c r="E29" s="123">
        <f>F29+G29</f>
        <v>660</v>
      </c>
      <c r="F29" s="123">
        <v>660</v>
      </c>
      <c r="G29" s="123">
        <v>0</v>
      </c>
      <c r="H29" s="129"/>
      <c r="I29" s="111"/>
      <c r="J29" s="111"/>
      <c r="K29" s="111"/>
      <c r="L29" s="111"/>
      <c r="M29" s="111"/>
    </row>
    <row r="30" spans="1:13" s="3" customFormat="1" ht="47.25" customHeight="1">
      <c r="A30" s="120" t="s">
        <v>217</v>
      </c>
      <c r="B30" s="120"/>
      <c r="C30" s="120"/>
      <c r="D30" s="116" t="s">
        <v>218</v>
      </c>
      <c r="E30" s="136">
        <f>SUM(F30,G30)</f>
        <v>2361148</v>
      </c>
      <c r="F30" s="136">
        <f>SUM(F31,F33,F40,F50,F56,F57)</f>
        <v>2361148</v>
      </c>
      <c r="G30" s="136">
        <f>SUM(G31,G33,G40,G50,G56,G57)</f>
        <v>0</v>
      </c>
      <c r="H30" s="132"/>
      <c r="I30" s="111"/>
      <c r="J30" s="111"/>
      <c r="K30" s="111"/>
      <c r="L30" s="111"/>
      <c r="M30" s="111"/>
    </row>
    <row r="31" spans="1:13" s="3" customFormat="1" ht="14.25">
      <c r="A31" s="101"/>
      <c r="B31" s="98" t="s">
        <v>219</v>
      </c>
      <c r="C31" s="98"/>
      <c r="D31" s="141" t="s">
        <v>220</v>
      </c>
      <c r="E31" s="123">
        <f>SUM(F31:G31)</f>
        <v>0</v>
      </c>
      <c r="F31" s="123">
        <f>F32</f>
        <v>0</v>
      </c>
      <c r="G31" s="123">
        <f>G32</f>
        <v>0</v>
      </c>
      <c r="H31" s="129"/>
      <c r="I31" s="111"/>
      <c r="J31" s="111"/>
      <c r="K31" s="111"/>
      <c r="L31" s="111"/>
      <c r="M31" s="111"/>
    </row>
    <row r="32" spans="1:13" s="3" customFormat="1" ht="24">
      <c r="A32" s="101"/>
      <c r="B32" s="98"/>
      <c r="C32" s="98" t="s">
        <v>221</v>
      </c>
      <c r="D32" s="141" t="s">
        <v>222</v>
      </c>
      <c r="E32" s="123">
        <f t="shared" ref="E32:E49" si="1">SUM(F32:G32)</f>
        <v>0</v>
      </c>
      <c r="F32" s="123">
        <v>0</v>
      </c>
      <c r="G32" s="123">
        <v>0</v>
      </c>
      <c r="H32" s="129"/>
      <c r="I32" s="111"/>
      <c r="J32" s="111"/>
      <c r="K32" s="111"/>
      <c r="L32" s="111"/>
      <c r="M32" s="111"/>
    </row>
    <row r="33" spans="1:13" s="3" customFormat="1" ht="36">
      <c r="A33" s="101"/>
      <c r="B33" s="98" t="s">
        <v>223</v>
      </c>
      <c r="C33" s="98"/>
      <c r="D33" s="141" t="s">
        <v>224</v>
      </c>
      <c r="E33" s="123">
        <f t="shared" si="1"/>
        <v>915580</v>
      </c>
      <c r="F33" s="123">
        <f>SUM(F34:F39)</f>
        <v>915580</v>
      </c>
      <c r="G33" s="123">
        <f>SUM(G34:G39)</f>
        <v>0</v>
      </c>
      <c r="H33" s="133"/>
      <c r="I33" s="111"/>
      <c r="J33" s="111"/>
      <c r="K33" s="111"/>
      <c r="L33" s="111"/>
      <c r="M33" s="111"/>
    </row>
    <row r="34" spans="1:13" s="3" customFormat="1" ht="14.25">
      <c r="A34" s="101"/>
      <c r="B34" s="98"/>
      <c r="C34" s="98" t="s">
        <v>225</v>
      </c>
      <c r="D34" s="141" t="s">
        <v>340</v>
      </c>
      <c r="E34" s="123">
        <f t="shared" si="1"/>
        <v>730600</v>
      </c>
      <c r="F34" s="123">
        <v>730600</v>
      </c>
      <c r="G34" s="123">
        <v>0</v>
      </c>
      <c r="H34" s="129"/>
      <c r="I34" s="111"/>
      <c r="J34" s="111"/>
      <c r="K34" s="111"/>
      <c r="L34" s="111"/>
      <c r="M34" s="111"/>
    </row>
    <row r="35" spans="1:13" s="3" customFormat="1" ht="14.25">
      <c r="A35" s="101"/>
      <c r="B35" s="98"/>
      <c r="C35" s="98" t="s">
        <v>226</v>
      </c>
      <c r="D35" s="141" t="s">
        <v>339</v>
      </c>
      <c r="E35" s="123">
        <f t="shared" si="1"/>
        <v>125800</v>
      </c>
      <c r="F35" s="123">
        <v>125800</v>
      </c>
      <c r="G35" s="123">
        <v>0</v>
      </c>
      <c r="H35" s="129"/>
      <c r="I35" s="111"/>
      <c r="J35" s="111"/>
      <c r="K35" s="111"/>
      <c r="L35" s="111"/>
      <c r="M35" s="111"/>
    </row>
    <row r="36" spans="1:13" s="3" customFormat="1" ht="14.25">
      <c r="A36" s="101"/>
      <c r="B36" s="98"/>
      <c r="C36" s="98" t="s">
        <v>227</v>
      </c>
      <c r="D36" s="141" t="s">
        <v>334</v>
      </c>
      <c r="E36" s="123">
        <f t="shared" si="1"/>
        <v>53000</v>
      </c>
      <c r="F36" s="123">
        <v>53000</v>
      </c>
      <c r="G36" s="123">
        <v>0</v>
      </c>
      <c r="H36" s="129"/>
      <c r="I36" s="111"/>
      <c r="J36" s="111"/>
      <c r="K36" s="111"/>
      <c r="L36" s="111"/>
      <c r="M36" s="111"/>
    </row>
    <row r="37" spans="1:13" s="3" customFormat="1" ht="14.25">
      <c r="A37" s="101"/>
      <c r="B37" s="98"/>
      <c r="C37" s="98" t="s">
        <v>228</v>
      </c>
      <c r="D37" s="141" t="s">
        <v>335</v>
      </c>
      <c r="E37" s="123">
        <f t="shared" si="1"/>
        <v>2180</v>
      </c>
      <c r="F37" s="123">
        <v>2180</v>
      </c>
      <c r="G37" s="123">
        <v>0</v>
      </c>
      <c r="H37" s="129"/>
      <c r="I37" s="111"/>
      <c r="J37" s="111"/>
      <c r="K37" s="111"/>
      <c r="L37" s="111"/>
      <c r="M37" s="111"/>
    </row>
    <row r="38" spans="1:13" s="3" customFormat="1" ht="14.25">
      <c r="A38" s="101"/>
      <c r="B38" s="98"/>
      <c r="C38" s="98" t="s">
        <v>229</v>
      </c>
      <c r="D38" s="141" t="s">
        <v>338</v>
      </c>
      <c r="E38" s="123">
        <f t="shared" si="1"/>
        <v>0</v>
      </c>
      <c r="F38" s="123">
        <v>0</v>
      </c>
      <c r="G38" s="123">
        <v>0</v>
      </c>
      <c r="H38" s="129"/>
      <c r="I38" s="111"/>
      <c r="J38" s="111"/>
      <c r="K38" s="111"/>
      <c r="L38" s="111"/>
      <c r="M38" s="111"/>
    </row>
    <row r="39" spans="1:13" s="3" customFormat="1" ht="24">
      <c r="A39" s="101"/>
      <c r="B39" s="98"/>
      <c r="C39" s="98" t="s">
        <v>230</v>
      </c>
      <c r="D39" s="141" t="s">
        <v>333</v>
      </c>
      <c r="E39" s="123">
        <f t="shared" si="1"/>
        <v>4000</v>
      </c>
      <c r="F39" s="123">
        <v>4000</v>
      </c>
      <c r="G39" s="123">
        <v>0</v>
      </c>
      <c r="H39" s="129"/>
      <c r="I39" s="111"/>
      <c r="J39" s="111"/>
      <c r="K39" s="111"/>
      <c r="L39" s="111"/>
      <c r="M39" s="111"/>
    </row>
    <row r="40" spans="1:13" s="3" customFormat="1" ht="48">
      <c r="A40" s="101"/>
      <c r="B40" s="98" t="s">
        <v>231</v>
      </c>
      <c r="C40" s="98"/>
      <c r="D40" s="141" t="s">
        <v>232</v>
      </c>
      <c r="E40" s="123">
        <f t="shared" si="1"/>
        <v>697400</v>
      </c>
      <c r="F40" s="123">
        <f>SUM(F41:F49)</f>
        <v>697400</v>
      </c>
      <c r="G40" s="123">
        <f>SUM(G41:G48)</f>
        <v>0</v>
      </c>
      <c r="H40" s="129"/>
      <c r="I40" s="111"/>
      <c r="J40" s="111"/>
      <c r="K40" s="111"/>
      <c r="L40" s="111"/>
      <c r="M40" s="111"/>
    </row>
    <row r="41" spans="1:13" s="3" customFormat="1" ht="14.25">
      <c r="A41" s="101"/>
      <c r="B41" s="98"/>
      <c r="C41" s="98" t="s">
        <v>225</v>
      </c>
      <c r="D41" s="141" t="s">
        <v>340</v>
      </c>
      <c r="E41" s="123">
        <f t="shared" si="1"/>
        <v>194600</v>
      </c>
      <c r="F41" s="123">
        <v>194600</v>
      </c>
      <c r="G41" s="123">
        <v>0</v>
      </c>
      <c r="H41" s="129"/>
      <c r="I41" s="111"/>
      <c r="J41" s="111"/>
      <c r="K41" s="111"/>
      <c r="L41" s="111"/>
      <c r="M41" s="111"/>
    </row>
    <row r="42" spans="1:13" s="3" customFormat="1" ht="14.25">
      <c r="A42" s="101"/>
      <c r="B42" s="98"/>
      <c r="C42" s="98" t="s">
        <v>226</v>
      </c>
      <c r="D42" s="141" t="s">
        <v>339</v>
      </c>
      <c r="E42" s="123">
        <f t="shared" si="1"/>
        <v>436200</v>
      </c>
      <c r="F42" s="123">
        <v>436200</v>
      </c>
      <c r="G42" s="123">
        <v>0</v>
      </c>
      <c r="H42" s="129"/>
      <c r="I42" s="111"/>
      <c r="J42" s="111"/>
      <c r="K42" s="111"/>
      <c r="L42" s="111"/>
      <c r="M42" s="111"/>
    </row>
    <row r="43" spans="1:13" s="3" customFormat="1" ht="14.25">
      <c r="A43" s="101"/>
      <c r="B43" s="98"/>
      <c r="C43" s="98" t="s">
        <v>227</v>
      </c>
      <c r="D43" s="141" t="s">
        <v>334</v>
      </c>
      <c r="E43" s="123">
        <f t="shared" si="1"/>
        <v>0</v>
      </c>
      <c r="F43" s="123">
        <v>0</v>
      </c>
      <c r="G43" s="123">
        <v>0</v>
      </c>
      <c r="H43" s="129"/>
      <c r="I43" s="111"/>
      <c r="J43" s="111"/>
      <c r="K43" s="111"/>
      <c r="L43" s="111"/>
      <c r="M43" s="111"/>
    </row>
    <row r="44" spans="1:13" ht="14.25">
      <c r="A44" s="101"/>
      <c r="B44" s="98"/>
      <c r="C44" s="98" t="s">
        <v>228</v>
      </c>
      <c r="D44" s="141" t="s">
        <v>335</v>
      </c>
      <c r="E44" s="123">
        <f t="shared" si="1"/>
        <v>7600</v>
      </c>
      <c r="F44" s="123">
        <v>7600</v>
      </c>
      <c r="G44" s="123">
        <v>0</v>
      </c>
      <c r="H44" s="134"/>
      <c r="I44" s="110"/>
      <c r="J44" s="110"/>
      <c r="K44" s="110"/>
      <c r="L44" s="110"/>
      <c r="M44" s="110"/>
    </row>
    <row r="45" spans="1:13" ht="14.25">
      <c r="A45" s="101"/>
      <c r="B45" s="98"/>
      <c r="C45" s="98" t="s">
        <v>233</v>
      </c>
      <c r="D45" s="143" t="s">
        <v>336</v>
      </c>
      <c r="E45" s="123">
        <f t="shared" si="1"/>
        <v>4000</v>
      </c>
      <c r="F45" s="123">
        <v>4000</v>
      </c>
      <c r="G45" s="123">
        <v>0</v>
      </c>
      <c r="H45" s="134"/>
      <c r="I45" s="110"/>
      <c r="J45" s="110"/>
      <c r="K45" s="110"/>
      <c r="L45" s="110"/>
      <c r="M45" s="110"/>
    </row>
    <row r="46" spans="1:13" ht="14.25">
      <c r="A46" s="101"/>
      <c r="B46" s="98"/>
      <c r="C46" s="98" t="s">
        <v>234</v>
      </c>
      <c r="D46" s="143" t="s">
        <v>337</v>
      </c>
      <c r="E46" s="123">
        <f t="shared" si="1"/>
        <v>0</v>
      </c>
      <c r="F46" s="123">
        <v>0</v>
      </c>
      <c r="G46" s="123">
        <v>0</v>
      </c>
      <c r="H46" s="134"/>
      <c r="I46" s="110"/>
      <c r="J46" s="110"/>
      <c r="K46" s="110"/>
      <c r="L46" s="110"/>
      <c r="M46" s="110"/>
    </row>
    <row r="47" spans="1:13" ht="14.25">
      <c r="A47" s="101"/>
      <c r="B47" s="98"/>
      <c r="C47" s="98" t="s">
        <v>229</v>
      </c>
      <c r="D47" s="141" t="s">
        <v>338</v>
      </c>
      <c r="E47" s="123">
        <f t="shared" si="1"/>
        <v>50000</v>
      </c>
      <c r="F47" s="123">
        <v>50000</v>
      </c>
      <c r="G47" s="123">
        <v>0</v>
      </c>
      <c r="H47" s="134"/>
      <c r="I47" s="110"/>
      <c r="J47" s="110"/>
      <c r="K47" s="110"/>
      <c r="L47" s="110"/>
      <c r="M47" s="110"/>
    </row>
    <row r="48" spans="1:13" ht="24">
      <c r="A48" s="101"/>
      <c r="B48" s="98"/>
      <c r="C48" s="98" t="s">
        <v>230</v>
      </c>
      <c r="D48" s="141" t="s">
        <v>333</v>
      </c>
      <c r="E48" s="123">
        <f t="shared" si="1"/>
        <v>4000</v>
      </c>
      <c r="F48" s="123">
        <v>4000</v>
      </c>
      <c r="G48" s="123">
        <v>0</v>
      </c>
      <c r="H48" s="134"/>
      <c r="I48" s="110"/>
      <c r="J48" s="110"/>
      <c r="K48" s="110"/>
      <c r="L48" s="110"/>
      <c r="M48" s="110"/>
    </row>
    <row r="49" spans="1:13" ht="24">
      <c r="A49" s="101"/>
      <c r="B49" s="98"/>
      <c r="C49" s="98" t="s">
        <v>250</v>
      </c>
      <c r="D49" s="141" t="s">
        <v>332</v>
      </c>
      <c r="E49" s="123">
        <f t="shared" si="1"/>
        <v>1000</v>
      </c>
      <c r="F49" s="123">
        <v>1000</v>
      </c>
      <c r="G49" s="123">
        <v>0</v>
      </c>
      <c r="H49" s="134"/>
      <c r="I49" s="110"/>
      <c r="J49" s="110"/>
      <c r="K49" s="110"/>
      <c r="L49" s="110"/>
      <c r="M49" s="110"/>
    </row>
    <row r="50" spans="1:13" s="103" customFormat="1" ht="24">
      <c r="A50" s="101"/>
      <c r="B50" s="98" t="s">
        <v>235</v>
      </c>
      <c r="C50" s="98"/>
      <c r="D50" s="144" t="s">
        <v>236</v>
      </c>
      <c r="E50" s="138">
        <f>SUM(F50,G50)</f>
        <v>52000</v>
      </c>
      <c r="F50" s="123">
        <f>SUM(F51:F55)</f>
        <v>52000</v>
      </c>
      <c r="G50" s="123">
        <f>SUM(G51:G55)</f>
        <v>0</v>
      </c>
      <c r="H50" s="134"/>
      <c r="I50" s="110"/>
      <c r="J50" s="110"/>
      <c r="K50" s="110"/>
      <c r="L50" s="110"/>
      <c r="M50" s="110"/>
    </row>
    <row r="51" spans="1:13" s="103" customFormat="1" ht="14.25">
      <c r="A51" s="101"/>
      <c r="B51" s="98"/>
      <c r="C51" s="98" t="s">
        <v>237</v>
      </c>
      <c r="D51" s="143" t="s">
        <v>331</v>
      </c>
      <c r="E51" s="138">
        <f t="shared" ref="E51:E92" si="2">SUM(F51,G51)</f>
        <v>14000</v>
      </c>
      <c r="F51" s="123">
        <v>14000</v>
      </c>
      <c r="G51" s="123">
        <v>0</v>
      </c>
      <c r="H51" s="134"/>
      <c r="I51" s="110"/>
      <c r="J51" s="110"/>
      <c r="K51" s="110"/>
      <c r="L51" s="110"/>
      <c r="M51" s="110"/>
    </row>
    <row r="52" spans="1:13" s="103" customFormat="1" ht="14.25">
      <c r="A52" s="101"/>
      <c r="B52" s="98"/>
      <c r="C52" s="98" t="s">
        <v>238</v>
      </c>
      <c r="D52" s="143" t="s">
        <v>330</v>
      </c>
      <c r="E52" s="138">
        <f t="shared" si="2"/>
        <v>0</v>
      </c>
      <c r="F52" s="123">
        <v>0</v>
      </c>
      <c r="G52" s="123">
        <v>0</v>
      </c>
      <c r="H52" s="134"/>
      <c r="I52" s="110"/>
      <c r="J52" s="110"/>
      <c r="K52" s="110"/>
      <c r="L52" s="110"/>
      <c r="M52" s="110"/>
    </row>
    <row r="53" spans="1:13" s="103" customFormat="1" ht="14.25">
      <c r="A53" s="101"/>
      <c r="B53" s="98"/>
      <c r="C53" s="98" t="s">
        <v>239</v>
      </c>
      <c r="D53" s="145" t="s">
        <v>329</v>
      </c>
      <c r="E53" s="138">
        <f t="shared" si="2"/>
        <v>36000</v>
      </c>
      <c r="F53" s="123">
        <v>36000</v>
      </c>
      <c r="G53" s="123">
        <v>0</v>
      </c>
      <c r="H53" s="134"/>
      <c r="I53" s="110"/>
      <c r="J53" s="110"/>
      <c r="K53" s="110"/>
      <c r="L53" s="110"/>
      <c r="M53" s="110"/>
    </row>
    <row r="54" spans="1:13" s="103" customFormat="1" ht="24">
      <c r="A54" s="101"/>
      <c r="B54" s="98"/>
      <c r="C54" s="98" t="s">
        <v>240</v>
      </c>
      <c r="D54" s="145" t="s">
        <v>328</v>
      </c>
      <c r="E54" s="138">
        <f t="shared" si="2"/>
        <v>2000</v>
      </c>
      <c r="F54" s="123">
        <v>2000</v>
      </c>
      <c r="G54" s="123">
        <v>0</v>
      </c>
      <c r="H54" s="134"/>
      <c r="I54" s="110"/>
      <c r="J54" s="110"/>
      <c r="K54" s="110"/>
      <c r="L54" s="110"/>
      <c r="M54" s="110"/>
    </row>
    <row r="55" spans="1:13" s="103" customFormat="1" ht="14.25">
      <c r="A55" s="101"/>
      <c r="B55" s="98"/>
      <c r="C55" s="98" t="s">
        <v>241</v>
      </c>
      <c r="D55" s="143" t="s">
        <v>327</v>
      </c>
      <c r="E55" s="138">
        <f t="shared" si="2"/>
        <v>0</v>
      </c>
      <c r="F55" s="123">
        <v>0</v>
      </c>
      <c r="G55" s="123">
        <v>0</v>
      </c>
      <c r="H55" s="134"/>
      <c r="I55" s="110"/>
      <c r="J55" s="110"/>
      <c r="K55" s="110"/>
      <c r="L55" s="110"/>
      <c r="M55" s="110"/>
    </row>
    <row r="56" spans="1:13" s="103" customFormat="1" ht="14.25">
      <c r="A56" s="101"/>
      <c r="B56" s="98" t="s">
        <v>242</v>
      </c>
      <c r="C56" s="98"/>
      <c r="D56" s="143" t="s">
        <v>243</v>
      </c>
      <c r="E56" s="138">
        <f t="shared" si="2"/>
        <v>0</v>
      </c>
      <c r="F56" s="123">
        <v>0</v>
      </c>
      <c r="G56" s="123">
        <v>0</v>
      </c>
      <c r="H56" s="134"/>
      <c r="I56" s="110"/>
      <c r="J56" s="110"/>
      <c r="K56" s="110"/>
      <c r="L56" s="110"/>
      <c r="M56" s="110"/>
    </row>
    <row r="57" spans="1:13" s="103" customFormat="1" ht="24">
      <c r="A57" s="101"/>
      <c r="B57" s="98" t="s">
        <v>244</v>
      </c>
      <c r="C57" s="98"/>
      <c r="D57" s="145" t="s">
        <v>245</v>
      </c>
      <c r="E57" s="138">
        <f t="shared" si="2"/>
        <v>696168</v>
      </c>
      <c r="F57" s="123">
        <f>SUM(F58:F59)</f>
        <v>696168</v>
      </c>
      <c r="G57" s="123">
        <f>SUM(G58:G59)</f>
        <v>0</v>
      </c>
      <c r="H57" s="134"/>
      <c r="I57" s="110"/>
      <c r="J57" s="110"/>
      <c r="K57" s="110"/>
      <c r="L57" s="110"/>
      <c r="M57" s="110"/>
    </row>
    <row r="58" spans="1:13" s="103" customFormat="1" ht="14.25">
      <c r="A58" s="101"/>
      <c r="B58" s="98"/>
      <c r="C58" s="98" t="s">
        <v>246</v>
      </c>
      <c r="D58" s="143" t="s">
        <v>326</v>
      </c>
      <c r="E58" s="138">
        <f t="shared" si="2"/>
        <v>696168</v>
      </c>
      <c r="F58" s="123">
        <v>696168</v>
      </c>
      <c r="G58" s="123">
        <v>0</v>
      </c>
      <c r="H58" s="134"/>
      <c r="I58" s="110"/>
      <c r="J58" s="110"/>
      <c r="K58" s="110"/>
      <c r="L58" s="110"/>
      <c r="M58" s="110"/>
    </row>
    <row r="59" spans="1:13" s="103" customFormat="1" ht="14.25">
      <c r="A59" s="101"/>
      <c r="B59" s="98"/>
      <c r="C59" s="98" t="s">
        <v>247</v>
      </c>
      <c r="D59" s="143" t="s">
        <v>325</v>
      </c>
      <c r="E59" s="138">
        <f t="shared" si="2"/>
        <v>0</v>
      </c>
      <c r="F59" s="123">
        <v>0</v>
      </c>
      <c r="G59" s="123">
        <v>0</v>
      </c>
      <c r="H59" s="134"/>
      <c r="I59" s="110"/>
      <c r="J59" s="110"/>
      <c r="K59" s="110"/>
      <c r="L59" s="110"/>
      <c r="M59" s="110"/>
    </row>
    <row r="60" spans="1:13" s="103" customFormat="1" ht="15">
      <c r="A60" s="120" t="s">
        <v>248</v>
      </c>
      <c r="B60" s="120"/>
      <c r="C60" s="120"/>
      <c r="D60" s="117" t="s">
        <v>251</v>
      </c>
      <c r="E60" s="139">
        <f t="shared" si="2"/>
        <v>4528743</v>
      </c>
      <c r="F60" s="136">
        <f>SUM(F61,F63,F65,F67)</f>
        <v>4528743</v>
      </c>
      <c r="G60" s="136">
        <f>SUM(G61,G63,G65,G67)</f>
        <v>0</v>
      </c>
      <c r="H60" s="134"/>
      <c r="I60" s="110"/>
      <c r="J60" s="110"/>
      <c r="K60" s="110"/>
      <c r="L60" s="110"/>
      <c r="M60" s="110"/>
    </row>
    <row r="61" spans="1:13" s="103" customFormat="1" ht="24">
      <c r="A61" s="101"/>
      <c r="B61" s="98" t="s">
        <v>249</v>
      </c>
      <c r="C61" s="98"/>
      <c r="D61" s="144" t="s">
        <v>278</v>
      </c>
      <c r="E61" s="138">
        <f t="shared" si="2"/>
        <v>2560386</v>
      </c>
      <c r="F61" s="123">
        <f>F62</f>
        <v>2560386</v>
      </c>
      <c r="G61" s="123">
        <f>G62</f>
        <v>0</v>
      </c>
      <c r="H61" s="134"/>
      <c r="I61" s="110"/>
      <c r="J61" s="110"/>
      <c r="K61" s="110"/>
      <c r="L61" s="110"/>
      <c r="M61" s="110"/>
    </row>
    <row r="62" spans="1:13" s="103" customFormat="1" ht="14.25">
      <c r="A62" s="101"/>
      <c r="B62" s="98"/>
      <c r="C62" s="98" t="s">
        <v>252</v>
      </c>
      <c r="D62" s="143" t="s">
        <v>321</v>
      </c>
      <c r="E62" s="138">
        <f t="shared" si="2"/>
        <v>2560386</v>
      </c>
      <c r="F62" s="123">
        <v>2560386</v>
      </c>
      <c r="G62" s="123">
        <v>0</v>
      </c>
      <c r="H62" s="134"/>
      <c r="I62" s="110"/>
      <c r="J62" s="110"/>
      <c r="K62" s="110"/>
      <c r="L62" s="110"/>
      <c r="M62" s="110"/>
    </row>
    <row r="63" spans="1:13" s="103" customFormat="1" ht="19.5" customHeight="1">
      <c r="A63" s="101"/>
      <c r="B63" s="98" t="s">
        <v>253</v>
      </c>
      <c r="C63" s="98"/>
      <c r="D63" s="144" t="s">
        <v>254</v>
      </c>
      <c r="E63" s="138">
        <f t="shared" si="2"/>
        <v>1912567</v>
      </c>
      <c r="F63" s="123">
        <f>F64</f>
        <v>1912567</v>
      </c>
      <c r="G63" s="123">
        <v>0</v>
      </c>
      <c r="H63" s="134"/>
      <c r="I63" s="110"/>
      <c r="J63" s="110"/>
      <c r="K63" s="110"/>
      <c r="L63" s="110"/>
      <c r="M63" s="110"/>
    </row>
    <row r="64" spans="1:13" s="103" customFormat="1" ht="14.25">
      <c r="A64" s="101"/>
      <c r="B64" s="98"/>
      <c r="C64" s="98" t="s">
        <v>252</v>
      </c>
      <c r="D64" s="143" t="s">
        <v>321</v>
      </c>
      <c r="E64" s="138">
        <f t="shared" si="2"/>
        <v>1912567</v>
      </c>
      <c r="F64" s="123">
        <v>1912567</v>
      </c>
      <c r="G64" s="123">
        <v>0</v>
      </c>
      <c r="H64" s="134"/>
      <c r="I64" s="110"/>
      <c r="J64" s="110"/>
      <c r="K64" s="110"/>
      <c r="L64" s="110"/>
      <c r="M64" s="110"/>
    </row>
    <row r="65" spans="1:13" s="103" customFormat="1" ht="14.25">
      <c r="A65" s="101"/>
      <c r="B65" s="98" t="s">
        <v>255</v>
      </c>
      <c r="C65" s="98"/>
      <c r="D65" s="146" t="s">
        <v>256</v>
      </c>
      <c r="E65" s="138">
        <f t="shared" si="2"/>
        <v>5000</v>
      </c>
      <c r="F65" s="123">
        <f>F66</f>
        <v>5000</v>
      </c>
      <c r="G65" s="123">
        <v>0</v>
      </c>
      <c r="H65" s="134"/>
      <c r="I65" s="110"/>
      <c r="J65" s="110"/>
      <c r="K65" s="110"/>
      <c r="L65" s="110"/>
      <c r="M65" s="110"/>
    </row>
    <row r="66" spans="1:13" s="103" customFormat="1" ht="24">
      <c r="A66" s="101"/>
      <c r="B66" s="98"/>
      <c r="C66" s="98" t="s">
        <v>202</v>
      </c>
      <c r="D66" s="145" t="s">
        <v>324</v>
      </c>
      <c r="E66" s="138">
        <f t="shared" si="2"/>
        <v>5000</v>
      </c>
      <c r="F66" s="123">
        <v>5000</v>
      </c>
      <c r="G66" s="123">
        <v>0</v>
      </c>
      <c r="H66" s="134"/>
      <c r="I66" s="110"/>
      <c r="J66" s="110"/>
      <c r="K66" s="110"/>
      <c r="L66" s="110"/>
      <c r="M66" s="110"/>
    </row>
    <row r="67" spans="1:13" s="103" customFormat="1" ht="16.5" customHeight="1">
      <c r="A67" s="101"/>
      <c r="B67" s="98" t="s">
        <v>257</v>
      </c>
      <c r="C67" s="98"/>
      <c r="D67" s="144" t="s">
        <v>277</v>
      </c>
      <c r="E67" s="138">
        <f t="shared" si="2"/>
        <v>50790</v>
      </c>
      <c r="F67" s="123">
        <f>F68</f>
        <v>50790</v>
      </c>
      <c r="G67" s="123">
        <f>G68</f>
        <v>0</v>
      </c>
      <c r="H67" s="134"/>
      <c r="I67" s="110"/>
      <c r="J67" s="110"/>
      <c r="K67" s="110"/>
      <c r="L67" s="110"/>
      <c r="M67" s="110"/>
    </row>
    <row r="68" spans="1:13" s="103" customFormat="1" ht="14.25">
      <c r="A68" s="101"/>
      <c r="B68" s="98"/>
      <c r="C68" s="98" t="s">
        <v>252</v>
      </c>
      <c r="D68" s="143" t="s">
        <v>321</v>
      </c>
      <c r="E68" s="138">
        <f t="shared" si="2"/>
        <v>50790</v>
      </c>
      <c r="F68" s="123">
        <v>50790</v>
      </c>
      <c r="G68" s="123">
        <v>0</v>
      </c>
      <c r="H68" s="134"/>
      <c r="I68" s="110"/>
      <c r="J68" s="110"/>
      <c r="K68" s="110"/>
      <c r="L68" s="110"/>
      <c r="M68" s="110"/>
    </row>
    <row r="69" spans="1:13" s="103" customFormat="1" ht="15">
      <c r="A69" s="120" t="s">
        <v>258</v>
      </c>
      <c r="B69" s="120"/>
      <c r="C69" s="120"/>
      <c r="D69" s="118" t="s">
        <v>259</v>
      </c>
      <c r="E69" s="139">
        <f t="shared" si="2"/>
        <v>65000</v>
      </c>
      <c r="F69" s="136">
        <f>F70</f>
        <v>65000</v>
      </c>
      <c r="G69" s="136">
        <f>G70</f>
        <v>0</v>
      </c>
      <c r="H69" s="134"/>
      <c r="I69" s="110"/>
      <c r="J69" s="110"/>
      <c r="K69" s="110"/>
      <c r="L69" s="110"/>
      <c r="M69" s="110"/>
    </row>
    <row r="70" spans="1:13" s="103" customFormat="1" ht="14.25">
      <c r="A70" s="101"/>
      <c r="B70" s="98" t="s">
        <v>260</v>
      </c>
      <c r="C70" s="98"/>
      <c r="D70" s="146" t="s">
        <v>261</v>
      </c>
      <c r="E70" s="138">
        <f t="shared" si="2"/>
        <v>65000</v>
      </c>
      <c r="F70" s="123">
        <f>F71</f>
        <v>65000</v>
      </c>
      <c r="G70" s="123">
        <f>G71</f>
        <v>0</v>
      </c>
      <c r="H70" s="134"/>
      <c r="I70" s="110"/>
      <c r="J70" s="110"/>
      <c r="K70" s="110"/>
      <c r="L70" s="110"/>
      <c r="M70" s="110"/>
    </row>
    <row r="71" spans="1:13" s="103" customFormat="1" ht="14.25">
      <c r="A71" s="101"/>
      <c r="B71" s="98"/>
      <c r="C71" s="98" t="s">
        <v>184</v>
      </c>
      <c r="D71" s="143" t="s">
        <v>320</v>
      </c>
      <c r="E71" s="138">
        <f t="shared" si="2"/>
        <v>65000</v>
      </c>
      <c r="F71" s="123">
        <v>65000</v>
      </c>
      <c r="G71" s="123">
        <v>0</v>
      </c>
      <c r="H71" s="134"/>
      <c r="I71" s="110"/>
      <c r="J71" s="110"/>
      <c r="K71" s="110"/>
      <c r="L71" s="110"/>
      <c r="M71" s="110"/>
    </row>
    <row r="72" spans="1:13" s="103" customFormat="1" ht="15">
      <c r="A72" s="120" t="s">
        <v>262</v>
      </c>
      <c r="B72" s="120"/>
      <c r="C72" s="120"/>
      <c r="D72" s="118" t="s">
        <v>263</v>
      </c>
      <c r="E72" s="139">
        <f>SUM(F72,G72)</f>
        <v>2186500</v>
      </c>
      <c r="F72" s="136">
        <f>SUM(F73,F75,F77,F80,F82,F84,F86)</f>
        <v>2186500</v>
      </c>
      <c r="G72" s="136">
        <f>SUM(G73,G75,G77,G80,G82,G84,G86)</f>
        <v>0</v>
      </c>
      <c r="H72" s="134"/>
      <c r="I72" s="110"/>
      <c r="J72" s="110"/>
      <c r="K72" s="110"/>
      <c r="L72" s="110"/>
      <c r="M72" s="110"/>
    </row>
    <row r="73" spans="1:13" s="103" customFormat="1" ht="14.25">
      <c r="A73" s="101"/>
      <c r="B73" s="98" t="s">
        <v>264</v>
      </c>
      <c r="C73" s="98"/>
      <c r="D73" s="146" t="s">
        <v>265</v>
      </c>
      <c r="E73" s="138">
        <f t="shared" si="2"/>
        <v>182000</v>
      </c>
      <c r="F73" s="123">
        <f>F74</f>
        <v>182000</v>
      </c>
      <c r="G73" s="123">
        <f>G74</f>
        <v>0</v>
      </c>
      <c r="H73" s="134"/>
      <c r="I73" s="110"/>
      <c r="J73" s="110"/>
      <c r="K73" s="110"/>
      <c r="L73" s="110"/>
      <c r="M73" s="110"/>
    </row>
    <row r="74" spans="1:13" s="103" customFormat="1" ht="36">
      <c r="A74" s="101"/>
      <c r="B74" s="98"/>
      <c r="C74" s="98" t="s">
        <v>207</v>
      </c>
      <c r="D74" s="141" t="s">
        <v>322</v>
      </c>
      <c r="E74" s="138">
        <f t="shared" si="2"/>
        <v>182000</v>
      </c>
      <c r="F74" s="123">
        <v>182000</v>
      </c>
      <c r="G74" s="123">
        <v>0</v>
      </c>
      <c r="H74" s="134"/>
      <c r="I74" s="110"/>
      <c r="J74" s="110"/>
      <c r="K74" s="110"/>
      <c r="L74" s="110"/>
      <c r="M74" s="110"/>
    </row>
    <row r="75" spans="1:13" s="103" customFormat="1" ht="36">
      <c r="A75" s="101"/>
      <c r="B75" s="98" t="s">
        <v>266</v>
      </c>
      <c r="C75" s="98"/>
      <c r="D75" s="144" t="s">
        <v>267</v>
      </c>
      <c r="E75" s="138">
        <f t="shared" si="2"/>
        <v>1405000</v>
      </c>
      <c r="F75" s="123">
        <f>F76</f>
        <v>1405000</v>
      </c>
      <c r="G75" s="123">
        <f>G76</f>
        <v>0</v>
      </c>
      <c r="H75" s="134"/>
      <c r="I75" s="110"/>
      <c r="J75" s="110"/>
      <c r="K75" s="110"/>
      <c r="L75" s="110"/>
      <c r="M75" s="110"/>
    </row>
    <row r="76" spans="1:13" s="103" customFormat="1" ht="36">
      <c r="A76" s="101"/>
      <c r="B76" s="98"/>
      <c r="C76" s="98" t="s">
        <v>207</v>
      </c>
      <c r="D76" s="141" t="s">
        <v>322</v>
      </c>
      <c r="E76" s="138">
        <f t="shared" si="2"/>
        <v>1405000</v>
      </c>
      <c r="F76" s="123">
        <v>1405000</v>
      </c>
      <c r="G76" s="123">
        <v>0</v>
      </c>
      <c r="H76" s="134"/>
      <c r="I76" s="110"/>
      <c r="J76" s="110"/>
      <c r="K76" s="110"/>
      <c r="L76" s="110"/>
      <c r="M76" s="110"/>
    </row>
    <row r="77" spans="1:13" s="103" customFormat="1" ht="48">
      <c r="A77" s="101"/>
      <c r="B77" s="98" t="s">
        <v>268</v>
      </c>
      <c r="C77" s="98"/>
      <c r="D77" s="144" t="s">
        <v>269</v>
      </c>
      <c r="E77" s="138">
        <f t="shared" si="2"/>
        <v>17000</v>
      </c>
      <c r="F77" s="123">
        <f>SUM(F78,F79)</f>
        <v>17000</v>
      </c>
      <c r="G77" s="123">
        <f>G78+G79</f>
        <v>0</v>
      </c>
      <c r="H77" s="134"/>
      <c r="I77" s="110"/>
      <c r="J77" s="110"/>
      <c r="K77" s="110"/>
      <c r="L77" s="110"/>
      <c r="M77" s="110"/>
    </row>
    <row r="78" spans="1:13" s="103" customFormat="1" ht="36">
      <c r="A78" s="101"/>
      <c r="B78" s="98"/>
      <c r="C78" s="98" t="s">
        <v>207</v>
      </c>
      <c r="D78" s="141" t="s">
        <v>322</v>
      </c>
      <c r="E78" s="138">
        <f t="shared" si="2"/>
        <v>4000</v>
      </c>
      <c r="F78" s="123">
        <v>4000</v>
      </c>
      <c r="G78" s="123">
        <v>0</v>
      </c>
      <c r="H78" s="134"/>
      <c r="I78" s="110"/>
      <c r="J78" s="110"/>
      <c r="K78" s="110"/>
      <c r="L78" s="110"/>
      <c r="M78" s="110"/>
    </row>
    <row r="79" spans="1:13" s="103" customFormat="1" ht="24">
      <c r="A79" s="97"/>
      <c r="B79" s="140"/>
      <c r="C79" s="105">
        <v>2030</v>
      </c>
      <c r="D79" s="145" t="s">
        <v>323</v>
      </c>
      <c r="E79" s="138">
        <f t="shared" si="2"/>
        <v>13000</v>
      </c>
      <c r="F79" s="138">
        <v>13000</v>
      </c>
      <c r="G79" s="138">
        <v>0</v>
      </c>
      <c r="H79" s="134"/>
      <c r="I79" s="110"/>
      <c r="J79" s="110"/>
      <c r="K79" s="110"/>
      <c r="L79" s="110"/>
      <c r="M79" s="110"/>
    </row>
    <row r="80" spans="1:13" s="103" customFormat="1" ht="24">
      <c r="A80" s="97"/>
      <c r="B80" s="105">
        <v>85214</v>
      </c>
      <c r="C80" s="140"/>
      <c r="D80" s="144" t="s">
        <v>270</v>
      </c>
      <c r="E80" s="138">
        <f t="shared" si="2"/>
        <v>334000</v>
      </c>
      <c r="F80" s="138">
        <f>F81</f>
        <v>334000</v>
      </c>
      <c r="G80" s="138">
        <f>G81</f>
        <v>0</v>
      </c>
      <c r="H80" s="134"/>
      <c r="I80" s="110"/>
      <c r="J80" s="110"/>
      <c r="K80" s="110"/>
      <c r="L80" s="110"/>
      <c r="M80" s="110"/>
    </row>
    <row r="81" spans="1:13" s="103" customFormat="1" ht="24">
      <c r="A81" s="97"/>
      <c r="B81" s="105"/>
      <c r="C81" s="105">
        <v>2030</v>
      </c>
      <c r="D81" s="145" t="s">
        <v>323</v>
      </c>
      <c r="E81" s="138">
        <f t="shared" si="2"/>
        <v>334000</v>
      </c>
      <c r="F81" s="138">
        <v>334000</v>
      </c>
      <c r="G81" s="138">
        <v>0</v>
      </c>
      <c r="H81" s="134"/>
      <c r="I81" s="110"/>
      <c r="J81" s="110"/>
      <c r="K81" s="110"/>
      <c r="L81" s="110"/>
      <c r="M81" s="110"/>
    </row>
    <row r="82" spans="1:13" s="103" customFormat="1" ht="14.25">
      <c r="A82" s="97"/>
      <c r="B82" s="105">
        <v>85216</v>
      </c>
      <c r="C82" s="105"/>
      <c r="D82" s="146" t="s">
        <v>271</v>
      </c>
      <c r="E82" s="138">
        <f t="shared" si="2"/>
        <v>153000</v>
      </c>
      <c r="F82" s="138">
        <f>F83</f>
        <v>153000</v>
      </c>
      <c r="G82" s="138">
        <f>G83</f>
        <v>0</v>
      </c>
      <c r="H82" s="134"/>
      <c r="I82" s="110"/>
      <c r="J82" s="110"/>
      <c r="K82" s="110"/>
      <c r="L82" s="110"/>
      <c r="M82" s="110"/>
    </row>
    <row r="83" spans="1:13" s="103" customFormat="1" ht="24">
      <c r="A83" s="97"/>
      <c r="B83" s="105"/>
      <c r="C83" s="105">
        <v>2030</v>
      </c>
      <c r="D83" s="145" t="s">
        <v>323</v>
      </c>
      <c r="E83" s="138">
        <f t="shared" si="2"/>
        <v>153000</v>
      </c>
      <c r="F83" s="138">
        <v>153000</v>
      </c>
      <c r="G83" s="138">
        <v>0</v>
      </c>
      <c r="H83" s="134"/>
      <c r="I83" s="110"/>
      <c r="J83" s="110"/>
      <c r="K83" s="111"/>
      <c r="L83" s="110"/>
      <c r="M83" s="110"/>
    </row>
    <row r="84" spans="1:13" s="103" customFormat="1" ht="14.25">
      <c r="A84" s="97"/>
      <c r="B84" s="105">
        <v>85219</v>
      </c>
      <c r="C84" s="105"/>
      <c r="D84" s="146" t="s">
        <v>272</v>
      </c>
      <c r="E84" s="138">
        <f t="shared" si="2"/>
        <v>91000</v>
      </c>
      <c r="F84" s="138">
        <f>F85</f>
        <v>91000</v>
      </c>
      <c r="G84" s="138">
        <f>G85</f>
        <v>0</v>
      </c>
      <c r="H84" s="134"/>
      <c r="I84" s="110"/>
      <c r="J84" s="110"/>
      <c r="K84" s="110"/>
      <c r="L84" s="110"/>
      <c r="M84" s="110"/>
    </row>
    <row r="85" spans="1:13" s="103" customFormat="1" ht="24">
      <c r="A85" s="97"/>
      <c r="B85" s="140"/>
      <c r="C85" s="105">
        <v>2030</v>
      </c>
      <c r="D85" s="145" t="s">
        <v>323</v>
      </c>
      <c r="E85" s="138">
        <f t="shared" si="2"/>
        <v>91000</v>
      </c>
      <c r="F85" s="138">
        <v>91000</v>
      </c>
      <c r="G85" s="138">
        <v>0</v>
      </c>
      <c r="H85" s="134"/>
      <c r="I85" s="110"/>
      <c r="J85" s="110"/>
      <c r="K85" s="110"/>
      <c r="L85" s="110"/>
      <c r="M85" s="110"/>
    </row>
    <row r="86" spans="1:13" s="103" customFormat="1" ht="14.25">
      <c r="A86" s="97"/>
      <c r="B86" s="105">
        <v>85228</v>
      </c>
      <c r="C86" s="105"/>
      <c r="D86" s="144" t="s">
        <v>273</v>
      </c>
      <c r="E86" s="138">
        <f t="shared" si="2"/>
        <v>4500</v>
      </c>
      <c r="F86" s="138">
        <f>F87+F88</f>
        <v>4500</v>
      </c>
      <c r="G86" s="138">
        <f>G87+G88</f>
        <v>0</v>
      </c>
      <c r="H86" s="134"/>
      <c r="I86" s="110"/>
      <c r="J86" s="110"/>
      <c r="K86" s="110"/>
      <c r="L86" s="110"/>
      <c r="M86" s="110"/>
    </row>
    <row r="87" spans="1:13" s="103" customFormat="1" ht="36">
      <c r="A87" s="97"/>
      <c r="B87" s="105"/>
      <c r="C87" s="105">
        <v>2010</v>
      </c>
      <c r="D87" s="141" t="s">
        <v>322</v>
      </c>
      <c r="E87" s="138">
        <f>SUM(F87,G87)</f>
        <v>4000</v>
      </c>
      <c r="F87" s="138">
        <v>4000</v>
      </c>
      <c r="G87" s="138">
        <v>0</v>
      </c>
      <c r="H87" s="134"/>
      <c r="I87" s="110"/>
      <c r="J87" s="110"/>
      <c r="K87" s="110"/>
      <c r="L87" s="110"/>
      <c r="M87" s="110"/>
    </row>
    <row r="88" spans="1:13" s="103" customFormat="1" ht="36.75" customHeight="1">
      <c r="A88" s="97"/>
      <c r="B88" s="105"/>
      <c r="C88" s="105">
        <v>2360</v>
      </c>
      <c r="D88" s="141" t="s">
        <v>216</v>
      </c>
      <c r="E88" s="138">
        <f>SUM(F88,G88)</f>
        <v>500</v>
      </c>
      <c r="F88" s="138">
        <v>500</v>
      </c>
      <c r="G88" s="138">
        <v>0</v>
      </c>
      <c r="H88" s="134"/>
      <c r="I88" s="110"/>
      <c r="J88" s="110"/>
      <c r="K88" s="110"/>
      <c r="L88" s="110"/>
      <c r="M88" s="110"/>
    </row>
    <row r="89" spans="1:13" s="103" customFormat="1" ht="15">
      <c r="A89" s="121">
        <v>926</v>
      </c>
      <c r="B89" s="122"/>
      <c r="C89" s="122"/>
      <c r="D89" s="115" t="s">
        <v>275</v>
      </c>
      <c r="E89" s="139">
        <f>F89+G89</f>
        <v>352730</v>
      </c>
      <c r="F89" s="139">
        <f>F90</f>
        <v>0</v>
      </c>
      <c r="G89" s="139">
        <f>G90</f>
        <v>352730</v>
      </c>
      <c r="H89" s="134"/>
      <c r="I89" s="110"/>
      <c r="J89" s="110"/>
      <c r="K89" s="110"/>
      <c r="L89" s="110"/>
      <c r="M89" s="110"/>
    </row>
    <row r="90" spans="1:13" s="103" customFormat="1" ht="14.25">
      <c r="A90" s="97"/>
      <c r="B90" s="105">
        <v>92601</v>
      </c>
      <c r="C90" s="105"/>
      <c r="D90" s="102" t="s">
        <v>276</v>
      </c>
      <c r="E90" s="138">
        <f>F90+G90</f>
        <v>352730</v>
      </c>
      <c r="F90" s="138">
        <f>F91</f>
        <v>0</v>
      </c>
      <c r="G90" s="138">
        <f>G91</f>
        <v>352730</v>
      </c>
      <c r="H90" s="134"/>
      <c r="I90" s="110"/>
      <c r="J90" s="110"/>
      <c r="K90" s="110"/>
      <c r="L90" s="110"/>
      <c r="M90" s="110"/>
    </row>
    <row r="91" spans="1:13" s="103" customFormat="1" ht="48">
      <c r="A91" s="97"/>
      <c r="B91" s="140"/>
      <c r="C91" s="105">
        <v>6308</v>
      </c>
      <c r="D91" s="141" t="s">
        <v>380</v>
      </c>
      <c r="E91" s="138">
        <f>F91+G91</f>
        <v>352730</v>
      </c>
      <c r="F91" s="138">
        <v>0</v>
      </c>
      <c r="G91" s="138">
        <v>352730</v>
      </c>
      <c r="H91" s="134"/>
      <c r="I91" s="110"/>
      <c r="J91" s="110"/>
      <c r="K91" s="110"/>
      <c r="L91" s="110"/>
      <c r="M91" s="110"/>
    </row>
    <row r="92" spans="1:13" s="103" customFormat="1" ht="15">
      <c r="A92" s="275" t="s">
        <v>274</v>
      </c>
      <c r="B92" s="275"/>
      <c r="C92" s="275"/>
      <c r="D92" s="275"/>
      <c r="E92" s="119">
        <f t="shared" si="2"/>
        <v>10453006</v>
      </c>
      <c r="F92" s="119">
        <f>SUM(F7,F10,F14,F21,F27,F30,F60,F69,F72,F89)</f>
        <v>9396176</v>
      </c>
      <c r="G92" s="119">
        <f>SUM(G7,G10,G14,G21,G27,G30,G60,G69,G72,G89)</f>
        <v>1056830</v>
      </c>
      <c r="H92" s="135"/>
      <c r="I92" s="110"/>
      <c r="J92" s="110"/>
      <c r="K92" s="110"/>
      <c r="L92" s="110"/>
      <c r="M92" s="110"/>
    </row>
    <row r="93" spans="1:13">
      <c r="A93"/>
      <c r="B93"/>
      <c r="C93"/>
      <c r="D93"/>
      <c r="E93"/>
      <c r="F93"/>
      <c r="G93"/>
      <c r="H93"/>
    </row>
    <row r="94" spans="1:13">
      <c r="A94"/>
      <c r="B94"/>
      <c r="C94"/>
      <c r="D94"/>
      <c r="E94"/>
      <c r="F94"/>
      <c r="G94"/>
      <c r="H94"/>
    </row>
    <row r="95" spans="1:13">
      <c r="A95"/>
      <c r="B95"/>
      <c r="C95"/>
      <c r="D95"/>
      <c r="E95"/>
      <c r="F95"/>
      <c r="G95"/>
      <c r="H95"/>
    </row>
    <row r="96" spans="1:13">
      <c r="A96"/>
      <c r="B96"/>
      <c r="C96"/>
      <c r="D96"/>
      <c r="E96"/>
      <c r="F96"/>
      <c r="G96"/>
      <c r="H96"/>
    </row>
    <row r="97" spans="1:8">
      <c r="A97"/>
      <c r="B97"/>
      <c r="C97"/>
      <c r="D97"/>
      <c r="E97"/>
      <c r="F97"/>
      <c r="G97"/>
      <c r="H97"/>
    </row>
    <row r="98" spans="1:8">
      <c r="A98"/>
      <c r="B98"/>
      <c r="C98"/>
      <c r="D98"/>
      <c r="E98"/>
      <c r="F98"/>
      <c r="G98"/>
      <c r="H98"/>
    </row>
    <row r="99" spans="1:8">
      <c r="A99"/>
      <c r="B99"/>
      <c r="C99"/>
      <c r="D99"/>
      <c r="E99"/>
      <c r="F99"/>
      <c r="G99"/>
      <c r="H99"/>
    </row>
    <row r="100" spans="1:8">
      <c r="A100"/>
      <c r="B100"/>
      <c r="C100"/>
      <c r="D100"/>
      <c r="E100"/>
      <c r="F100"/>
      <c r="G100"/>
      <c r="H100"/>
    </row>
    <row r="101" spans="1:8">
      <c r="A101"/>
      <c r="B101"/>
      <c r="C101"/>
      <c r="D101"/>
      <c r="E101"/>
      <c r="F101"/>
      <c r="G101"/>
      <c r="H101"/>
    </row>
    <row r="102" spans="1:8">
      <c r="A102"/>
      <c r="B102"/>
      <c r="C102"/>
      <c r="D102"/>
      <c r="E102"/>
      <c r="F102"/>
      <c r="G102"/>
      <c r="H102"/>
    </row>
    <row r="103" spans="1:8">
      <c r="A103"/>
      <c r="B103"/>
      <c r="C103"/>
      <c r="D103"/>
      <c r="E103"/>
      <c r="F103"/>
      <c r="G103"/>
      <c r="H103"/>
    </row>
    <row r="104" spans="1:8">
      <c r="A104"/>
      <c r="B104"/>
      <c r="C104"/>
      <c r="D104"/>
      <c r="E104"/>
      <c r="F104"/>
      <c r="G104"/>
      <c r="H104"/>
    </row>
    <row r="105" spans="1:8">
      <c r="A105"/>
      <c r="B105"/>
      <c r="C105"/>
      <c r="D105"/>
      <c r="E105"/>
      <c r="F105"/>
      <c r="G105"/>
      <c r="H105"/>
    </row>
    <row r="106" spans="1:8">
      <c r="A106"/>
      <c r="B106"/>
      <c r="C106"/>
      <c r="D106"/>
      <c r="E106"/>
      <c r="F106"/>
      <c r="G106"/>
      <c r="H106"/>
    </row>
    <row r="107" spans="1:8">
      <c r="A107"/>
      <c r="B107"/>
      <c r="C107"/>
      <c r="D107"/>
      <c r="E107"/>
      <c r="F107"/>
      <c r="G107"/>
      <c r="H107"/>
    </row>
    <row r="108" spans="1:8">
      <c r="A108"/>
      <c r="B108"/>
      <c r="C108"/>
      <c r="D108"/>
      <c r="E108"/>
      <c r="F108"/>
      <c r="G108"/>
      <c r="H108"/>
    </row>
    <row r="109" spans="1:8">
      <c r="A109"/>
      <c r="B109"/>
      <c r="C109"/>
      <c r="D109"/>
      <c r="E109"/>
      <c r="F109"/>
      <c r="G109"/>
      <c r="H109"/>
    </row>
    <row r="110" spans="1:8">
      <c r="A110"/>
      <c r="B110"/>
      <c r="C110"/>
      <c r="D110"/>
      <c r="E110"/>
      <c r="F110"/>
      <c r="G110"/>
      <c r="H110"/>
    </row>
    <row r="111" spans="1:8">
      <c r="A111"/>
      <c r="B111"/>
      <c r="C111"/>
      <c r="D111"/>
      <c r="E111"/>
      <c r="F111"/>
      <c r="G111"/>
      <c r="H111"/>
    </row>
    <row r="112" spans="1:8">
      <c r="A112"/>
      <c r="B112"/>
      <c r="C112"/>
      <c r="D112"/>
      <c r="E112"/>
      <c r="F112"/>
      <c r="G112"/>
      <c r="H112"/>
    </row>
    <row r="113" spans="1:8">
      <c r="A113"/>
      <c r="B113"/>
      <c r="C113"/>
      <c r="D113"/>
      <c r="E113"/>
      <c r="F113"/>
      <c r="G113"/>
      <c r="H113"/>
    </row>
    <row r="114" spans="1:8">
      <c r="A114"/>
      <c r="B114"/>
      <c r="C114"/>
      <c r="D114"/>
      <c r="E114"/>
      <c r="F114"/>
      <c r="G114"/>
      <c r="H114"/>
    </row>
    <row r="115" spans="1:8">
      <c r="A115"/>
      <c r="B115"/>
      <c r="C115"/>
      <c r="D115"/>
      <c r="E115"/>
      <c r="F115"/>
      <c r="G115"/>
      <c r="H115"/>
    </row>
    <row r="116" spans="1:8">
      <c r="A116"/>
      <c r="B116"/>
      <c r="C116"/>
      <c r="D116"/>
      <c r="E116"/>
      <c r="F116"/>
      <c r="G116"/>
      <c r="H116"/>
    </row>
    <row r="117" spans="1:8">
      <c r="A117"/>
      <c r="B117"/>
      <c r="C117"/>
      <c r="D117"/>
      <c r="E117"/>
      <c r="F117"/>
      <c r="G117"/>
      <c r="H117"/>
    </row>
    <row r="118" spans="1:8">
      <c r="A118"/>
      <c r="B118"/>
      <c r="C118"/>
      <c r="D118"/>
      <c r="E118"/>
      <c r="F118"/>
      <c r="G118"/>
      <c r="H118"/>
    </row>
    <row r="119" spans="1:8">
      <c r="A119"/>
      <c r="B119"/>
      <c r="C119"/>
      <c r="D119"/>
      <c r="E119"/>
      <c r="F119"/>
      <c r="G119"/>
      <c r="H119"/>
    </row>
    <row r="120" spans="1:8">
      <c r="A120"/>
      <c r="B120"/>
      <c r="C120"/>
      <c r="D120"/>
      <c r="E120"/>
      <c r="F120"/>
      <c r="G120"/>
      <c r="H120"/>
    </row>
    <row r="121" spans="1:8">
      <c r="A121"/>
      <c r="B121"/>
      <c r="C121"/>
      <c r="D121"/>
      <c r="E121"/>
      <c r="F121"/>
      <c r="G121"/>
      <c r="H121"/>
    </row>
    <row r="122" spans="1:8">
      <c r="A122"/>
      <c r="B122"/>
      <c r="C122"/>
      <c r="D122"/>
      <c r="E122"/>
      <c r="F122"/>
      <c r="G122"/>
      <c r="H122"/>
    </row>
    <row r="123" spans="1:8">
      <c r="A123"/>
      <c r="B123"/>
      <c r="C123"/>
      <c r="D123"/>
      <c r="E123"/>
      <c r="F123"/>
      <c r="G123"/>
      <c r="H123"/>
    </row>
    <row r="124" spans="1:8">
      <c r="A124"/>
      <c r="B124"/>
      <c r="C124"/>
      <c r="D124"/>
      <c r="E124"/>
      <c r="F124"/>
      <c r="G124"/>
      <c r="H124"/>
    </row>
    <row r="125" spans="1:8">
      <c r="A125"/>
      <c r="B125"/>
      <c r="C125"/>
      <c r="D125"/>
      <c r="E125"/>
      <c r="F125"/>
      <c r="G125"/>
      <c r="H125"/>
    </row>
    <row r="126" spans="1:8">
      <c r="A126"/>
      <c r="B126"/>
      <c r="C126"/>
      <c r="D126"/>
      <c r="E126"/>
      <c r="F126"/>
      <c r="G126"/>
      <c r="H126"/>
    </row>
    <row r="127" spans="1:8">
      <c r="A127"/>
      <c r="B127"/>
      <c r="C127"/>
      <c r="D127"/>
      <c r="E127"/>
      <c r="F127"/>
      <c r="G127"/>
      <c r="H127"/>
    </row>
    <row r="128" spans="1:8">
      <c r="A128"/>
      <c r="B128"/>
      <c r="C128"/>
      <c r="D128"/>
      <c r="E128"/>
      <c r="F128"/>
      <c r="G128"/>
      <c r="H128"/>
    </row>
  </sheetData>
  <mergeCells count="11">
    <mergeCell ref="A92:D92"/>
    <mergeCell ref="A4:A5"/>
    <mergeCell ref="B4:B5"/>
    <mergeCell ref="C4:C5"/>
    <mergeCell ref="A1:E1"/>
    <mergeCell ref="A3:G3"/>
    <mergeCell ref="F1:G1"/>
    <mergeCell ref="A2:G2"/>
    <mergeCell ref="D4:D5"/>
    <mergeCell ref="E4:E5"/>
    <mergeCell ref="F4:G4"/>
  </mergeCells>
  <phoneticPr fontId="1" type="noConversion"/>
  <printOptions horizontalCentered="1" verticalCentered="1"/>
  <pageMargins left="0.27559055118110237" right="0.55118110236220474" top="0.23622047244094491" bottom="0.19685039370078741" header="0.51181102362204722" footer="0.51181102362204722"/>
  <pageSetup paperSize="9" scale="85" orientation="landscape" verticalDpi="300" r:id="rId1"/>
  <headerFooter alignWithMargins="0"/>
  <rowBreaks count="1" manualBreakCount="1">
    <brk id="38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J461"/>
  <sheetViews>
    <sheetView showGridLines="0" tabSelected="1" topLeftCell="A446" zoomScale="80" zoomScaleNormal="80" workbookViewId="0">
      <selection activeCell="E439" sqref="E439"/>
    </sheetView>
  </sheetViews>
  <sheetFormatPr defaultRowHeight="12.75"/>
  <cols>
    <col min="1" max="1" width="3.85546875" customWidth="1"/>
    <col min="2" max="2" width="5.5703125" customWidth="1"/>
    <col min="3" max="3" width="5.140625" customWidth="1"/>
    <col min="4" max="4" width="21.28515625" customWidth="1"/>
    <col min="5" max="5" width="11.85546875" customWidth="1"/>
    <col min="6" max="6" width="11.7109375" style="12" customWidth="1"/>
    <col min="7" max="7" width="11.42578125" style="12" customWidth="1"/>
    <col min="8" max="9" width="10.7109375" style="12" customWidth="1"/>
    <col min="10" max="10" width="11.5703125" style="12" customWidth="1"/>
    <col min="11" max="11" width="11.85546875" style="12" customWidth="1"/>
    <col min="12" max="12" width="6.140625" style="12" customWidth="1"/>
    <col min="13" max="13" width="9.5703125" style="12" customWidth="1"/>
    <col min="14" max="14" width="11" style="12" customWidth="1"/>
    <col min="15" max="15" width="10.85546875" customWidth="1"/>
    <col min="16" max="16" width="10.5703125" customWidth="1"/>
    <col min="17" max="18" width="6.5703125" customWidth="1"/>
  </cols>
  <sheetData>
    <row r="1" spans="1:19" ht="57.75" customHeight="1">
      <c r="A1" s="147"/>
      <c r="B1" s="147"/>
      <c r="C1" s="147"/>
      <c r="D1" s="147"/>
      <c r="E1" s="147"/>
      <c r="F1" s="147"/>
      <c r="G1" s="147"/>
      <c r="H1" s="147"/>
      <c r="I1" s="147"/>
      <c r="J1" s="289"/>
      <c r="K1" s="290"/>
      <c r="L1" s="290"/>
      <c r="M1" s="287"/>
      <c r="N1" s="287"/>
      <c r="O1" s="287" t="s">
        <v>476</v>
      </c>
      <c r="P1" s="287"/>
      <c r="Q1" s="288"/>
    </row>
    <row r="2" spans="1:19" ht="47.25" customHeight="1">
      <c r="A2" s="294" t="s">
        <v>439</v>
      </c>
      <c r="B2" s="294"/>
      <c r="C2" s="294"/>
      <c r="D2" s="294"/>
      <c r="E2" s="294"/>
      <c r="F2" s="294"/>
      <c r="G2" s="294"/>
      <c r="H2" s="294"/>
      <c r="I2" s="294"/>
      <c r="J2" s="149"/>
      <c r="K2" s="148"/>
      <c r="L2" s="148"/>
      <c r="M2" s="148"/>
      <c r="N2" s="148"/>
    </row>
    <row r="3" spans="1:19" ht="9.75" customHeight="1">
      <c r="A3" s="107"/>
      <c r="B3" s="107"/>
      <c r="C3" s="107"/>
      <c r="D3" s="107"/>
      <c r="E3" s="107"/>
      <c r="F3" s="107"/>
      <c r="G3" s="107"/>
      <c r="H3" s="107"/>
      <c r="I3" s="108"/>
      <c r="J3" s="108"/>
      <c r="K3" s="106"/>
      <c r="L3" s="106"/>
      <c r="M3" s="106"/>
      <c r="N3" s="109" t="s">
        <v>1</v>
      </c>
      <c r="O3" s="151"/>
      <c r="P3" s="151"/>
      <c r="Q3" s="151"/>
      <c r="R3" s="151"/>
    </row>
    <row r="4" spans="1:19" s="3" customFormat="1" ht="15" customHeight="1">
      <c r="A4" s="299" t="s">
        <v>2</v>
      </c>
      <c r="B4" s="301" t="s">
        <v>10</v>
      </c>
      <c r="C4" s="306" t="s">
        <v>4</v>
      </c>
      <c r="D4" s="306" t="s">
        <v>12</v>
      </c>
      <c r="E4" s="304" t="s">
        <v>440</v>
      </c>
      <c r="F4" s="295" t="s">
        <v>6</v>
      </c>
      <c r="G4" s="296"/>
      <c r="H4" s="296"/>
      <c r="I4" s="296"/>
      <c r="J4" s="296"/>
      <c r="K4" s="296"/>
      <c r="L4" s="296"/>
      <c r="M4" s="296"/>
      <c r="N4" s="296"/>
      <c r="O4" s="297"/>
      <c r="P4" s="297"/>
      <c r="Q4" s="297"/>
      <c r="R4" s="298"/>
    </row>
    <row r="5" spans="1:19" s="3" customFormat="1" ht="12" customHeight="1">
      <c r="A5" s="299"/>
      <c r="B5" s="302"/>
      <c r="C5" s="306"/>
      <c r="D5" s="306"/>
      <c r="E5" s="304"/>
      <c r="F5" s="304" t="s">
        <v>13</v>
      </c>
      <c r="G5" s="293" t="s">
        <v>6</v>
      </c>
      <c r="H5" s="293"/>
      <c r="I5" s="293"/>
      <c r="J5" s="293"/>
      <c r="K5" s="293"/>
      <c r="L5" s="293"/>
      <c r="M5" s="293"/>
      <c r="N5" s="293" t="s">
        <v>15</v>
      </c>
      <c r="O5" s="307" t="s">
        <v>6</v>
      </c>
      <c r="P5" s="308"/>
      <c r="Q5" s="308"/>
      <c r="R5" s="309"/>
    </row>
    <row r="6" spans="1:19" s="3" customFormat="1" ht="36" customHeight="1">
      <c r="A6" s="299"/>
      <c r="B6" s="302"/>
      <c r="C6" s="306"/>
      <c r="D6" s="306"/>
      <c r="E6" s="304"/>
      <c r="F6" s="304"/>
      <c r="G6" s="293" t="s">
        <v>138</v>
      </c>
      <c r="H6" s="293"/>
      <c r="I6" s="291" t="s">
        <v>139</v>
      </c>
      <c r="J6" s="293" t="s">
        <v>170</v>
      </c>
      <c r="K6" s="291" t="s">
        <v>393</v>
      </c>
      <c r="L6" s="291" t="s">
        <v>17</v>
      </c>
      <c r="M6" s="291" t="s">
        <v>16</v>
      </c>
      <c r="N6" s="293"/>
      <c r="O6" s="291" t="s">
        <v>384</v>
      </c>
      <c r="P6" s="170" t="s">
        <v>14</v>
      </c>
      <c r="Q6" s="291" t="s">
        <v>386</v>
      </c>
      <c r="R6" s="291" t="s">
        <v>387</v>
      </c>
    </row>
    <row r="7" spans="1:19" s="5" customFormat="1" ht="156" customHeight="1">
      <c r="A7" s="299"/>
      <c r="B7" s="303"/>
      <c r="C7" s="306"/>
      <c r="D7" s="306"/>
      <c r="E7" s="304"/>
      <c r="F7" s="304"/>
      <c r="G7" s="169" t="s">
        <v>137</v>
      </c>
      <c r="H7" s="169" t="s">
        <v>140</v>
      </c>
      <c r="I7" s="292"/>
      <c r="J7" s="293"/>
      <c r="K7" s="292"/>
      <c r="L7" s="305"/>
      <c r="M7" s="292"/>
      <c r="N7" s="293"/>
      <c r="O7" s="300"/>
      <c r="P7" s="155" t="s">
        <v>385</v>
      </c>
      <c r="Q7" s="300"/>
      <c r="R7" s="300"/>
    </row>
    <row r="8" spans="1:19" s="3" customFormat="1">
      <c r="A8" s="150">
        <v>1</v>
      </c>
      <c r="B8" s="150">
        <v>2</v>
      </c>
      <c r="C8" s="150">
        <v>3</v>
      </c>
      <c r="D8" s="150">
        <v>4</v>
      </c>
      <c r="E8" s="150">
        <v>5</v>
      </c>
      <c r="F8" s="150">
        <v>6</v>
      </c>
      <c r="G8" s="150">
        <v>7</v>
      </c>
      <c r="H8" s="150">
        <v>8</v>
      </c>
      <c r="I8" s="150">
        <v>9</v>
      </c>
      <c r="J8" s="150">
        <v>10</v>
      </c>
      <c r="K8" s="150">
        <v>11</v>
      </c>
      <c r="L8" s="150">
        <v>12</v>
      </c>
      <c r="M8" s="150">
        <v>13</v>
      </c>
      <c r="N8" s="150">
        <v>14</v>
      </c>
      <c r="O8" s="153">
        <v>15</v>
      </c>
      <c r="P8" s="153">
        <v>16</v>
      </c>
      <c r="Q8" s="153">
        <v>17</v>
      </c>
      <c r="R8" s="153">
        <v>18</v>
      </c>
    </row>
    <row r="9" spans="1:19" s="3" customFormat="1" ht="23.25" customHeight="1">
      <c r="A9" s="172" t="s">
        <v>182</v>
      </c>
      <c r="B9" s="172"/>
      <c r="C9" s="169"/>
      <c r="D9" s="173" t="s">
        <v>185</v>
      </c>
      <c r="E9" s="157">
        <f>SUM(F9,N9)</f>
        <v>370083</v>
      </c>
      <c r="F9" s="157">
        <f>SUM(G9:M9)</f>
        <v>315083</v>
      </c>
      <c r="G9" s="157">
        <f t="shared" ref="G9:R9" si="0">G10+G30+G32</f>
        <v>125629</v>
      </c>
      <c r="H9" s="157">
        <f t="shared" si="0"/>
        <v>188954</v>
      </c>
      <c r="I9" s="157">
        <f t="shared" si="0"/>
        <v>0</v>
      </c>
      <c r="J9" s="157">
        <f t="shared" si="0"/>
        <v>500</v>
      </c>
      <c r="K9" s="157">
        <f t="shared" si="0"/>
        <v>0</v>
      </c>
      <c r="L9" s="157">
        <f t="shared" si="0"/>
        <v>0</v>
      </c>
      <c r="M9" s="157">
        <f t="shared" si="0"/>
        <v>0</v>
      </c>
      <c r="N9" s="157">
        <f t="shared" si="0"/>
        <v>55000</v>
      </c>
      <c r="O9" s="157">
        <f t="shared" si="0"/>
        <v>55000</v>
      </c>
      <c r="P9" s="157">
        <f t="shared" si="0"/>
        <v>0</v>
      </c>
      <c r="Q9" s="157">
        <f t="shared" si="0"/>
        <v>0</v>
      </c>
      <c r="R9" s="157">
        <f t="shared" si="0"/>
        <v>0</v>
      </c>
      <c r="S9" s="156"/>
    </row>
    <row r="10" spans="1:19" s="3" customFormat="1" ht="34.5" customHeight="1">
      <c r="A10" s="174"/>
      <c r="B10" s="174" t="s">
        <v>183</v>
      </c>
      <c r="C10" s="175"/>
      <c r="D10" s="176" t="s">
        <v>186</v>
      </c>
      <c r="E10" s="158">
        <f>SUM(F10,N10)</f>
        <v>330544</v>
      </c>
      <c r="F10" s="158">
        <f>SUM(G10:M10)</f>
        <v>275544</v>
      </c>
      <c r="G10" s="158">
        <f>SUM(G12:G16)</f>
        <v>125629</v>
      </c>
      <c r="H10" s="158">
        <f>SUM(H12:H29)</f>
        <v>149415</v>
      </c>
      <c r="I10" s="159">
        <f>SUM(I12:I48)</f>
        <v>0</v>
      </c>
      <c r="J10" s="159">
        <f>SUM(J11:J27)</f>
        <v>500</v>
      </c>
      <c r="K10" s="158">
        <f>SUM(K12:K27)</f>
        <v>0</v>
      </c>
      <c r="L10" s="158">
        <f>SUM(L12:L27)</f>
        <v>0</v>
      </c>
      <c r="M10" s="158">
        <f>SUM(M12:M27)</f>
        <v>0</v>
      </c>
      <c r="N10" s="158">
        <f>SUM(O10+Q10+R10)</f>
        <v>55000</v>
      </c>
      <c r="O10" s="158">
        <f>SUM(O12:O29)</f>
        <v>55000</v>
      </c>
      <c r="P10" s="158">
        <f t="shared" ref="P10:R10" si="1">SUM(P12:P29)</f>
        <v>0</v>
      </c>
      <c r="Q10" s="158">
        <f t="shared" si="1"/>
        <v>0</v>
      </c>
      <c r="R10" s="158">
        <f t="shared" si="1"/>
        <v>0</v>
      </c>
      <c r="S10" s="156"/>
    </row>
    <row r="11" spans="1:19" s="3" customFormat="1" ht="33.75" customHeight="1">
      <c r="A11" s="250"/>
      <c r="B11" s="250"/>
      <c r="C11" s="229">
        <v>3020</v>
      </c>
      <c r="D11" s="171" t="s">
        <v>369</v>
      </c>
      <c r="E11" s="220">
        <f>SUM(F11,N11)</f>
        <v>500</v>
      </c>
      <c r="F11" s="220">
        <f>SUM(G11:M11)</f>
        <v>500</v>
      </c>
      <c r="G11" s="220">
        <v>0</v>
      </c>
      <c r="H11" s="220">
        <v>0</v>
      </c>
      <c r="I11" s="251">
        <v>0</v>
      </c>
      <c r="J11" s="220">
        <v>500</v>
      </c>
      <c r="K11" s="220">
        <v>0</v>
      </c>
      <c r="L11" s="220">
        <v>0</v>
      </c>
      <c r="M11" s="220">
        <v>0</v>
      </c>
      <c r="N11" s="220">
        <v>0</v>
      </c>
      <c r="O11" s="220">
        <v>0</v>
      </c>
      <c r="P11" s="220">
        <v>0</v>
      </c>
      <c r="Q11" s="220">
        <v>0</v>
      </c>
      <c r="R11" s="220">
        <v>0</v>
      </c>
      <c r="S11" s="156"/>
    </row>
    <row r="12" spans="1:19" s="3" customFormat="1" ht="22.5">
      <c r="A12" s="177"/>
      <c r="B12" s="177"/>
      <c r="C12" s="178">
        <v>4010</v>
      </c>
      <c r="D12" s="171" t="s">
        <v>352</v>
      </c>
      <c r="E12" s="160">
        <f t="shared" ref="E12:E46" si="2">SUM(F12,N12)</f>
        <v>47802</v>
      </c>
      <c r="F12" s="160">
        <f>SUM(G12)</f>
        <v>47802</v>
      </c>
      <c r="G12" s="160">
        <v>47802</v>
      </c>
      <c r="H12" s="160">
        <v>0</v>
      </c>
      <c r="I12" s="160">
        <v>0</v>
      </c>
      <c r="J12" s="160">
        <v>0</v>
      </c>
      <c r="K12" s="160">
        <f t="shared" ref="K12:M16" si="3">SUM(K13:K30)</f>
        <v>0</v>
      </c>
      <c r="L12" s="160">
        <f t="shared" si="3"/>
        <v>0</v>
      </c>
      <c r="M12" s="160">
        <f t="shared" si="3"/>
        <v>0</v>
      </c>
      <c r="N12" s="160">
        <v>0</v>
      </c>
      <c r="O12" s="161">
        <v>0</v>
      </c>
      <c r="P12" s="161">
        <v>0</v>
      </c>
      <c r="Q12" s="161">
        <v>0</v>
      </c>
      <c r="R12" s="161">
        <v>0</v>
      </c>
      <c r="S12" s="156"/>
    </row>
    <row r="13" spans="1:19" s="3" customFormat="1" ht="22.5">
      <c r="A13" s="177"/>
      <c r="B13" s="177"/>
      <c r="C13" s="178">
        <v>4040</v>
      </c>
      <c r="D13" s="171" t="s">
        <v>353</v>
      </c>
      <c r="E13" s="160">
        <f t="shared" si="2"/>
        <v>3945</v>
      </c>
      <c r="F13" s="160">
        <f>G13</f>
        <v>3945</v>
      </c>
      <c r="G13" s="160">
        <v>3945</v>
      </c>
      <c r="H13" s="160">
        <v>0</v>
      </c>
      <c r="I13" s="160">
        <v>0</v>
      </c>
      <c r="J13" s="160">
        <v>0</v>
      </c>
      <c r="K13" s="160">
        <f t="shared" si="3"/>
        <v>0</v>
      </c>
      <c r="L13" s="160">
        <f t="shared" si="3"/>
        <v>0</v>
      </c>
      <c r="M13" s="160">
        <f t="shared" si="3"/>
        <v>0</v>
      </c>
      <c r="N13" s="160">
        <v>0</v>
      </c>
      <c r="O13" s="161">
        <v>0</v>
      </c>
      <c r="P13" s="161">
        <v>0</v>
      </c>
      <c r="Q13" s="161">
        <v>0</v>
      </c>
      <c r="R13" s="161">
        <v>0</v>
      </c>
      <c r="S13" s="156"/>
    </row>
    <row r="14" spans="1:19" s="3" customFormat="1" ht="27" customHeight="1">
      <c r="A14" s="177"/>
      <c r="B14" s="177"/>
      <c r="C14" s="178">
        <v>4110</v>
      </c>
      <c r="D14" s="171" t="s">
        <v>354</v>
      </c>
      <c r="E14" s="160">
        <f t="shared" si="2"/>
        <v>18314</v>
      </c>
      <c r="F14" s="160">
        <f>G14</f>
        <v>18314</v>
      </c>
      <c r="G14" s="160">
        <v>18314</v>
      </c>
      <c r="H14" s="160">
        <v>0</v>
      </c>
      <c r="I14" s="160">
        <v>0</v>
      </c>
      <c r="J14" s="160">
        <v>0</v>
      </c>
      <c r="K14" s="160">
        <f t="shared" si="3"/>
        <v>0</v>
      </c>
      <c r="L14" s="160">
        <f t="shared" si="3"/>
        <v>0</v>
      </c>
      <c r="M14" s="160">
        <f t="shared" si="3"/>
        <v>0</v>
      </c>
      <c r="N14" s="160">
        <v>0</v>
      </c>
      <c r="O14" s="161">
        <v>0</v>
      </c>
      <c r="P14" s="161">
        <v>0</v>
      </c>
      <c r="Q14" s="161">
        <v>0</v>
      </c>
      <c r="R14" s="161">
        <v>0</v>
      </c>
      <c r="S14" s="156"/>
    </row>
    <row r="15" spans="1:19" s="3" customFormat="1" ht="22.5" customHeight="1">
      <c r="A15" s="177"/>
      <c r="B15" s="177"/>
      <c r="C15" s="178">
        <v>4120</v>
      </c>
      <c r="D15" s="171" t="s">
        <v>355</v>
      </c>
      <c r="E15" s="160">
        <f t="shared" si="2"/>
        <v>1268</v>
      </c>
      <c r="F15" s="160">
        <f>G15</f>
        <v>1268</v>
      </c>
      <c r="G15" s="160">
        <v>1268</v>
      </c>
      <c r="H15" s="160">
        <v>0</v>
      </c>
      <c r="I15" s="160">
        <v>0</v>
      </c>
      <c r="J15" s="160">
        <v>0</v>
      </c>
      <c r="K15" s="160">
        <f t="shared" si="3"/>
        <v>0</v>
      </c>
      <c r="L15" s="160">
        <f t="shared" si="3"/>
        <v>0</v>
      </c>
      <c r="M15" s="160">
        <f t="shared" si="3"/>
        <v>0</v>
      </c>
      <c r="N15" s="160">
        <v>0</v>
      </c>
      <c r="O15" s="161">
        <v>0</v>
      </c>
      <c r="P15" s="161">
        <v>0</v>
      </c>
      <c r="Q15" s="161">
        <v>0</v>
      </c>
      <c r="R15" s="161">
        <v>0</v>
      </c>
      <c r="S15" s="156"/>
    </row>
    <row r="16" spans="1:19" s="3" customFormat="1" ht="22.5" customHeight="1">
      <c r="A16" s="177"/>
      <c r="B16" s="177"/>
      <c r="C16" s="178">
        <v>4170</v>
      </c>
      <c r="D16" s="171" t="s">
        <v>356</v>
      </c>
      <c r="E16" s="160">
        <f t="shared" si="2"/>
        <v>54300</v>
      </c>
      <c r="F16" s="160">
        <f>G16</f>
        <v>54300</v>
      </c>
      <c r="G16" s="160">
        <v>54300</v>
      </c>
      <c r="H16" s="160">
        <v>0</v>
      </c>
      <c r="I16" s="160">
        <v>0</v>
      </c>
      <c r="J16" s="160">
        <v>0</v>
      </c>
      <c r="K16" s="160">
        <f t="shared" si="3"/>
        <v>0</v>
      </c>
      <c r="L16" s="160">
        <f t="shared" si="3"/>
        <v>0</v>
      </c>
      <c r="M16" s="160">
        <f t="shared" si="3"/>
        <v>0</v>
      </c>
      <c r="N16" s="160">
        <v>0</v>
      </c>
      <c r="O16" s="161">
        <v>0</v>
      </c>
      <c r="P16" s="161">
        <v>0</v>
      </c>
      <c r="Q16" s="161">
        <v>0</v>
      </c>
      <c r="R16" s="161">
        <v>0</v>
      </c>
      <c r="S16" s="156"/>
    </row>
    <row r="17" spans="1:19" s="3" customFormat="1" ht="22.5">
      <c r="A17" s="177"/>
      <c r="B17" s="177"/>
      <c r="C17" s="178">
        <v>4210</v>
      </c>
      <c r="D17" s="171" t="s">
        <v>357</v>
      </c>
      <c r="E17" s="160">
        <f t="shared" si="2"/>
        <v>54100</v>
      </c>
      <c r="F17" s="160">
        <f t="shared" ref="F17:F29" si="4">H17</f>
        <v>54100</v>
      </c>
      <c r="G17" s="160">
        <v>0</v>
      </c>
      <c r="H17" s="160">
        <v>54100</v>
      </c>
      <c r="I17" s="160">
        <v>0</v>
      </c>
      <c r="J17" s="160">
        <v>0</v>
      </c>
      <c r="K17" s="160">
        <f t="shared" ref="K17:M19" si="5">SUM(K18:K36)</f>
        <v>0</v>
      </c>
      <c r="L17" s="160">
        <f t="shared" si="5"/>
        <v>0</v>
      </c>
      <c r="M17" s="160">
        <f t="shared" si="5"/>
        <v>0</v>
      </c>
      <c r="N17" s="160">
        <v>0</v>
      </c>
      <c r="O17" s="161">
        <v>0</v>
      </c>
      <c r="P17" s="161">
        <v>0</v>
      </c>
      <c r="Q17" s="161">
        <v>0</v>
      </c>
      <c r="R17" s="161">
        <v>0</v>
      </c>
      <c r="S17" s="156"/>
    </row>
    <row r="18" spans="1:19" s="3" customFormat="1" ht="16.5" customHeight="1">
      <c r="A18" s="177"/>
      <c r="B18" s="177"/>
      <c r="C18" s="178">
        <v>4260</v>
      </c>
      <c r="D18" s="171" t="s">
        <v>358</v>
      </c>
      <c r="E18" s="160">
        <f t="shared" si="2"/>
        <v>50915</v>
      </c>
      <c r="F18" s="160">
        <f t="shared" si="4"/>
        <v>50915</v>
      </c>
      <c r="G18" s="160">
        <f>-G193</f>
        <v>0</v>
      </c>
      <c r="H18" s="160">
        <v>50915</v>
      </c>
      <c r="I18" s="160">
        <v>0</v>
      </c>
      <c r="J18" s="160">
        <v>0</v>
      </c>
      <c r="K18" s="160">
        <f t="shared" si="5"/>
        <v>0</v>
      </c>
      <c r="L18" s="160">
        <f t="shared" si="5"/>
        <v>0</v>
      </c>
      <c r="M18" s="160">
        <f t="shared" si="5"/>
        <v>0</v>
      </c>
      <c r="N18" s="160">
        <v>0</v>
      </c>
      <c r="O18" s="161">
        <v>0</v>
      </c>
      <c r="P18" s="161">
        <v>0</v>
      </c>
      <c r="Q18" s="161">
        <v>0</v>
      </c>
      <c r="R18" s="161">
        <v>0</v>
      </c>
      <c r="S18" s="156"/>
    </row>
    <row r="19" spans="1:19" s="3" customFormat="1" ht="24" customHeight="1">
      <c r="A19" s="177"/>
      <c r="B19" s="177"/>
      <c r="C19" s="178">
        <v>4270</v>
      </c>
      <c r="D19" s="171" t="s">
        <v>359</v>
      </c>
      <c r="E19" s="160">
        <f t="shared" si="2"/>
        <v>3000</v>
      </c>
      <c r="F19" s="160">
        <f t="shared" si="4"/>
        <v>3000</v>
      </c>
      <c r="G19" s="160">
        <v>0</v>
      </c>
      <c r="H19" s="160">
        <v>3000</v>
      </c>
      <c r="I19" s="160">
        <v>0</v>
      </c>
      <c r="J19" s="160">
        <v>0</v>
      </c>
      <c r="K19" s="160">
        <f t="shared" si="5"/>
        <v>0</v>
      </c>
      <c r="L19" s="160">
        <f t="shared" si="5"/>
        <v>0</v>
      </c>
      <c r="M19" s="160">
        <f t="shared" si="5"/>
        <v>0</v>
      </c>
      <c r="N19" s="160">
        <v>0</v>
      </c>
      <c r="O19" s="161">
        <v>0</v>
      </c>
      <c r="P19" s="161">
        <v>0</v>
      </c>
      <c r="Q19" s="161">
        <v>0</v>
      </c>
      <c r="R19" s="161">
        <v>0</v>
      </c>
      <c r="S19" s="156"/>
    </row>
    <row r="20" spans="1:19" s="3" customFormat="1" ht="24" customHeight="1">
      <c r="A20" s="177"/>
      <c r="B20" s="177"/>
      <c r="C20" s="178">
        <v>4280</v>
      </c>
      <c r="D20" s="171" t="s">
        <v>360</v>
      </c>
      <c r="E20" s="160">
        <f t="shared" si="2"/>
        <v>400</v>
      </c>
      <c r="F20" s="160">
        <f t="shared" si="4"/>
        <v>400</v>
      </c>
      <c r="G20" s="160">
        <v>0</v>
      </c>
      <c r="H20" s="160">
        <v>400</v>
      </c>
      <c r="I20" s="160">
        <v>0</v>
      </c>
      <c r="J20" s="160">
        <v>0</v>
      </c>
      <c r="K20" s="160">
        <f>SUM(K21:K39)</f>
        <v>0</v>
      </c>
      <c r="L20" s="160">
        <f>SUM(L21:L39)</f>
        <v>0</v>
      </c>
      <c r="M20" s="160">
        <f>SUM(M21:M39)</f>
        <v>0</v>
      </c>
      <c r="N20" s="160">
        <v>0</v>
      </c>
      <c r="O20" s="162">
        <v>0</v>
      </c>
      <c r="P20" s="162">
        <v>0</v>
      </c>
      <c r="Q20" s="162">
        <v>0</v>
      </c>
      <c r="R20" s="162">
        <v>0</v>
      </c>
      <c r="S20" s="156"/>
    </row>
    <row r="21" spans="1:19" s="3" customFormat="1" ht="25.5" customHeight="1">
      <c r="A21" s="177"/>
      <c r="B21" s="177"/>
      <c r="C21" s="178">
        <v>4300</v>
      </c>
      <c r="D21" s="171" t="s">
        <v>361</v>
      </c>
      <c r="E21" s="160">
        <f t="shared" si="2"/>
        <v>30000</v>
      </c>
      <c r="F21" s="160">
        <f t="shared" si="4"/>
        <v>30000</v>
      </c>
      <c r="G21" s="160">
        <v>0</v>
      </c>
      <c r="H21" s="160">
        <v>30000</v>
      </c>
      <c r="I21" s="160">
        <v>0</v>
      </c>
      <c r="J21" s="160">
        <v>0</v>
      </c>
      <c r="K21" s="160">
        <f>SUM(K22:K42)</f>
        <v>0</v>
      </c>
      <c r="L21" s="160">
        <f>SUM(L22:L42)</f>
        <v>0</v>
      </c>
      <c r="M21" s="160">
        <f>SUM(M22:M42)</f>
        <v>0</v>
      </c>
      <c r="N21" s="160">
        <v>0</v>
      </c>
      <c r="O21" s="162">
        <v>0</v>
      </c>
      <c r="P21" s="162">
        <v>0</v>
      </c>
      <c r="Q21" s="162">
        <v>0</v>
      </c>
      <c r="R21" s="162">
        <v>0</v>
      </c>
      <c r="S21" s="156"/>
    </row>
    <row r="22" spans="1:19" s="3" customFormat="1" ht="24" customHeight="1">
      <c r="A22" s="177"/>
      <c r="B22" s="177"/>
      <c r="C22" s="178">
        <v>4410</v>
      </c>
      <c r="D22" s="171" t="s">
        <v>362</v>
      </c>
      <c r="E22" s="160">
        <f t="shared" si="2"/>
        <v>200</v>
      </c>
      <c r="F22" s="160">
        <f t="shared" si="4"/>
        <v>200</v>
      </c>
      <c r="G22" s="160">
        <v>0</v>
      </c>
      <c r="H22" s="160">
        <v>200</v>
      </c>
      <c r="I22" s="160">
        <v>0</v>
      </c>
      <c r="J22" s="160">
        <v>0</v>
      </c>
      <c r="K22" s="160">
        <f>SUM(K23:K42)</f>
        <v>0</v>
      </c>
      <c r="L22" s="160">
        <f>SUM(L23:L42)</f>
        <v>0</v>
      </c>
      <c r="M22" s="160">
        <f>SUM(M23:M42)</f>
        <v>0</v>
      </c>
      <c r="N22" s="160">
        <v>0</v>
      </c>
      <c r="O22" s="162">
        <v>0</v>
      </c>
      <c r="P22" s="162">
        <v>0</v>
      </c>
      <c r="Q22" s="162">
        <v>0</v>
      </c>
      <c r="R22" s="162">
        <v>0</v>
      </c>
      <c r="S22" s="156"/>
    </row>
    <row r="23" spans="1:19" s="3" customFormat="1" ht="18.75" customHeight="1">
      <c r="A23" s="177"/>
      <c r="B23" s="177"/>
      <c r="C23" s="178">
        <v>4430</v>
      </c>
      <c r="D23" s="171" t="s">
        <v>319</v>
      </c>
      <c r="E23" s="160">
        <f t="shared" si="2"/>
        <v>8000</v>
      </c>
      <c r="F23" s="160">
        <f t="shared" si="4"/>
        <v>8000</v>
      </c>
      <c r="G23" s="160">
        <v>0</v>
      </c>
      <c r="H23" s="160">
        <v>8000</v>
      </c>
      <c r="I23" s="160">
        <v>0</v>
      </c>
      <c r="J23" s="160">
        <v>0</v>
      </c>
      <c r="K23" s="160">
        <f t="shared" ref="K23:M24" si="6">SUM(K24:K46)</f>
        <v>0</v>
      </c>
      <c r="L23" s="160">
        <f t="shared" si="6"/>
        <v>0</v>
      </c>
      <c r="M23" s="160">
        <f t="shared" si="6"/>
        <v>0</v>
      </c>
      <c r="N23" s="160">
        <v>0</v>
      </c>
      <c r="O23" s="244">
        <v>0</v>
      </c>
      <c r="P23" s="244">
        <v>0</v>
      </c>
      <c r="Q23" s="244">
        <v>0</v>
      </c>
      <c r="R23" s="244">
        <v>0</v>
      </c>
      <c r="S23" s="156"/>
    </row>
    <row r="24" spans="1:19" s="3" customFormat="1" ht="19.5" customHeight="1">
      <c r="A24" s="177"/>
      <c r="B24" s="177"/>
      <c r="C24" s="178">
        <v>4440</v>
      </c>
      <c r="D24" s="171" t="s">
        <v>363</v>
      </c>
      <c r="E24" s="160">
        <f t="shared" si="2"/>
        <v>1100</v>
      </c>
      <c r="F24" s="160">
        <f t="shared" si="4"/>
        <v>1100</v>
      </c>
      <c r="G24" s="160">
        <v>0</v>
      </c>
      <c r="H24" s="160">
        <v>1100</v>
      </c>
      <c r="I24" s="160">
        <v>0</v>
      </c>
      <c r="J24" s="160">
        <v>0</v>
      </c>
      <c r="K24" s="160">
        <f t="shared" si="6"/>
        <v>0</v>
      </c>
      <c r="L24" s="160">
        <f t="shared" si="6"/>
        <v>0</v>
      </c>
      <c r="M24" s="160">
        <f t="shared" si="6"/>
        <v>0</v>
      </c>
      <c r="N24" s="160">
        <v>0</v>
      </c>
      <c r="O24" s="244">
        <v>0</v>
      </c>
      <c r="P24" s="244">
        <v>0</v>
      </c>
      <c r="Q24" s="244">
        <v>0</v>
      </c>
      <c r="R24" s="244">
        <v>0</v>
      </c>
      <c r="S24" s="156"/>
    </row>
    <row r="25" spans="1:19" s="3" customFormat="1" ht="36" customHeight="1">
      <c r="A25" s="177"/>
      <c r="B25" s="177"/>
      <c r="C25" s="178">
        <v>4600</v>
      </c>
      <c r="D25" s="171" t="s">
        <v>414</v>
      </c>
      <c r="E25" s="160">
        <f t="shared" si="2"/>
        <v>1000</v>
      </c>
      <c r="F25" s="160">
        <f t="shared" si="4"/>
        <v>1000</v>
      </c>
      <c r="G25" s="160">
        <v>0</v>
      </c>
      <c r="H25" s="160">
        <v>1000</v>
      </c>
      <c r="I25" s="160">
        <v>0</v>
      </c>
      <c r="J25" s="160">
        <v>0</v>
      </c>
      <c r="K25" s="160">
        <v>0</v>
      </c>
      <c r="L25" s="160">
        <v>0</v>
      </c>
      <c r="M25" s="160">
        <v>0</v>
      </c>
      <c r="N25" s="160">
        <v>0</v>
      </c>
      <c r="O25" s="162">
        <v>0</v>
      </c>
      <c r="P25" s="162">
        <v>0</v>
      </c>
      <c r="Q25" s="162">
        <v>0</v>
      </c>
      <c r="R25" s="162">
        <v>0</v>
      </c>
      <c r="S25" s="156"/>
    </row>
    <row r="26" spans="1:19" s="3" customFormat="1" ht="33" customHeight="1">
      <c r="A26" s="177"/>
      <c r="B26" s="177"/>
      <c r="C26" s="178">
        <v>4610</v>
      </c>
      <c r="D26" s="171" t="s">
        <v>365</v>
      </c>
      <c r="E26" s="160">
        <f t="shared" si="2"/>
        <v>400</v>
      </c>
      <c r="F26" s="160">
        <f t="shared" si="4"/>
        <v>400</v>
      </c>
      <c r="G26" s="160">
        <v>0</v>
      </c>
      <c r="H26" s="160">
        <v>400</v>
      </c>
      <c r="I26" s="160">
        <v>0</v>
      </c>
      <c r="J26" s="160">
        <v>0</v>
      </c>
      <c r="K26" s="160">
        <f>SUM(K30:K49)</f>
        <v>0</v>
      </c>
      <c r="L26" s="160">
        <f>SUM(L30:L49)</f>
        <v>0</v>
      </c>
      <c r="M26" s="160">
        <f>SUM(M30:M49)</f>
        <v>0</v>
      </c>
      <c r="N26" s="160">
        <v>0</v>
      </c>
      <c r="O26" s="162">
        <v>0</v>
      </c>
      <c r="P26" s="162">
        <v>0</v>
      </c>
      <c r="Q26" s="162">
        <v>0</v>
      </c>
      <c r="R26" s="162">
        <v>0</v>
      </c>
      <c r="S26" s="156"/>
    </row>
    <row r="27" spans="1:19" s="3" customFormat="1" ht="33.75">
      <c r="A27" s="177"/>
      <c r="B27" s="177"/>
      <c r="C27" s="178">
        <v>4700</v>
      </c>
      <c r="D27" s="171" t="s">
        <v>351</v>
      </c>
      <c r="E27" s="160">
        <f t="shared" si="2"/>
        <v>300</v>
      </c>
      <c r="F27" s="160">
        <f t="shared" si="4"/>
        <v>300</v>
      </c>
      <c r="G27" s="160">
        <v>0</v>
      </c>
      <c r="H27" s="160">
        <v>300</v>
      </c>
      <c r="I27" s="160">
        <v>0</v>
      </c>
      <c r="J27" s="160">
        <v>0</v>
      </c>
      <c r="K27" s="160">
        <v>0</v>
      </c>
      <c r="L27" s="160">
        <v>0</v>
      </c>
      <c r="M27" s="160">
        <v>0</v>
      </c>
      <c r="N27" s="160">
        <v>0</v>
      </c>
      <c r="O27" s="162">
        <v>0</v>
      </c>
      <c r="P27" s="162">
        <v>0</v>
      </c>
      <c r="Q27" s="162">
        <v>0</v>
      </c>
      <c r="R27" s="162">
        <v>0</v>
      </c>
      <c r="S27" s="156"/>
    </row>
    <row r="28" spans="1:19" s="3" customFormat="1" ht="45">
      <c r="A28" s="177"/>
      <c r="B28" s="177"/>
      <c r="C28" s="178">
        <v>6050</v>
      </c>
      <c r="D28" s="171" t="s">
        <v>447</v>
      </c>
      <c r="E28" s="160">
        <f>SUM(F28,N28)</f>
        <v>35000</v>
      </c>
      <c r="F28" s="160">
        <f>H28</f>
        <v>0</v>
      </c>
      <c r="G28" s="160">
        <v>0</v>
      </c>
      <c r="H28" s="160">
        <v>0</v>
      </c>
      <c r="I28" s="160">
        <v>0</v>
      </c>
      <c r="J28" s="160">
        <v>0</v>
      </c>
      <c r="K28" s="160">
        <v>0</v>
      </c>
      <c r="L28" s="160">
        <v>0</v>
      </c>
      <c r="M28" s="160">
        <v>0</v>
      </c>
      <c r="N28" s="160">
        <f>SUM(O28+Q28+R28)</f>
        <v>35000</v>
      </c>
      <c r="O28" s="162">
        <v>35000</v>
      </c>
      <c r="P28" s="162">
        <v>0</v>
      </c>
      <c r="Q28" s="162">
        <v>0</v>
      </c>
      <c r="R28" s="162">
        <v>0</v>
      </c>
      <c r="S28" s="156"/>
    </row>
    <row r="29" spans="1:19" s="3" customFormat="1" ht="45">
      <c r="A29" s="177"/>
      <c r="B29" s="177"/>
      <c r="C29" s="178">
        <v>6050</v>
      </c>
      <c r="D29" s="171" t="s">
        <v>445</v>
      </c>
      <c r="E29" s="160">
        <f t="shared" si="2"/>
        <v>20000</v>
      </c>
      <c r="F29" s="160">
        <f t="shared" si="4"/>
        <v>0</v>
      </c>
      <c r="G29" s="160">
        <v>0</v>
      </c>
      <c r="H29" s="160">
        <v>0</v>
      </c>
      <c r="I29" s="160">
        <v>0</v>
      </c>
      <c r="J29" s="160">
        <v>0</v>
      </c>
      <c r="K29" s="160">
        <v>0</v>
      </c>
      <c r="L29" s="160">
        <v>0</v>
      </c>
      <c r="M29" s="160">
        <v>0</v>
      </c>
      <c r="N29" s="160">
        <f>SUM(O29+Q29+R29)</f>
        <v>20000</v>
      </c>
      <c r="O29" s="162">
        <v>20000</v>
      </c>
      <c r="P29" s="162">
        <v>0</v>
      </c>
      <c r="Q29" s="162">
        <v>0</v>
      </c>
      <c r="R29" s="162">
        <v>0</v>
      </c>
      <c r="S29" s="156"/>
    </row>
    <row r="30" spans="1:19" s="3" customFormat="1">
      <c r="A30" s="174"/>
      <c r="B30" s="174" t="s">
        <v>279</v>
      </c>
      <c r="C30" s="175"/>
      <c r="D30" s="176" t="s">
        <v>280</v>
      </c>
      <c r="E30" s="158">
        <f t="shared" si="2"/>
        <v>21000</v>
      </c>
      <c r="F30" s="158">
        <f>SUM(G30:M30)</f>
        <v>21000</v>
      </c>
      <c r="G30" s="158">
        <f>SUM(G31)</f>
        <v>0</v>
      </c>
      <c r="H30" s="158">
        <f t="shared" ref="H30:R30" si="7">H31</f>
        <v>21000</v>
      </c>
      <c r="I30" s="158">
        <f t="shared" si="7"/>
        <v>0</v>
      </c>
      <c r="J30" s="158">
        <v>0</v>
      </c>
      <c r="K30" s="158">
        <f t="shared" si="7"/>
        <v>0</v>
      </c>
      <c r="L30" s="158">
        <f t="shared" si="7"/>
        <v>0</v>
      </c>
      <c r="M30" s="158">
        <f t="shared" si="7"/>
        <v>0</v>
      </c>
      <c r="N30" s="158">
        <f t="shared" si="7"/>
        <v>0</v>
      </c>
      <c r="O30" s="158">
        <f t="shared" si="7"/>
        <v>0</v>
      </c>
      <c r="P30" s="158">
        <f t="shared" si="7"/>
        <v>0</v>
      </c>
      <c r="Q30" s="158">
        <f t="shared" si="7"/>
        <v>0</v>
      </c>
      <c r="R30" s="158">
        <f t="shared" si="7"/>
        <v>0</v>
      </c>
      <c r="S30" s="156"/>
    </row>
    <row r="31" spans="1:19" s="3" customFormat="1" ht="46.5" customHeight="1">
      <c r="A31" s="177"/>
      <c r="B31" s="177"/>
      <c r="C31" s="178">
        <v>2850</v>
      </c>
      <c r="D31" s="171" t="s">
        <v>366</v>
      </c>
      <c r="E31" s="160">
        <f t="shared" si="2"/>
        <v>21000</v>
      </c>
      <c r="F31" s="160">
        <f>SUM(G31:M31)</f>
        <v>21000</v>
      </c>
      <c r="G31" s="160">
        <v>0</v>
      </c>
      <c r="H31" s="160">
        <v>21000</v>
      </c>
      <c r="I31" s="160">
        <v>0</v>
      </c>
      <c r="J31" s="160">
        <v>0</v>
      </c>
      <c r="K31" s="160">
        <f>SUM(K32:K66)</f>
        <v>0</v>
      </c>
      <c r="L31" s="160">
        <f>SUM(L32:L66)</f>
        <v>0</v>
      </c>
      <c r="M31" s="160">
        <f>SUM(M32:M66)</f>
        <v>0</v>
      </c>
      <c r="N31" s="160">
        <v>0</v>
      </c>
      <c r="O31" s="162">
        <v>0</v>
      </c>
      <c r="P31" s="162">
        <v>0</v>
      </c>
      <c r="Q31" s="162">
        <v>0</v>
      </c>
      <c r="R31" s="162">
        <v>0</v>
      </c>
      <c r="S31" s="156"/>
    </row>
    <row r="32" spans="1:19" s="3" customFormat="1" ht="15" customHeight="1">
      <c r="A32" s="174"/>
      <c r="B32" s="174" t="s">
        <v>281</v>
      </c>
      <c r="C32" s="175"/>
      <c r="D32" s="176" t="s">
        <v>282</v>
      </c>
      <c r="E32" s="158">
        <f t="shared" si="2"/>
        <v>18539</v>
      </c>
      <c r="F32" s="158">
        <f>H32+J32+K32+L32+M32</f>
        <v>18539</v>
      </c>
      <c r="G32" s="158">
        <f>SUM(G33:G35)</f>
        <v>0</v>
      </c>
      <c r="H32" s="158">
        <f>SUM(H33:H35)</f>
        <v>18539</v>
      </c>
      <c r="I32" s="158">
        <f t="shared" ref="I32:R32" si="8">SUM(I33:I35)</f>
        <v>0</v>
      </c>
      <c r="J32" s="158">
        <f t="shared" si="8"/>
        <v>0</v>
      </c>
      <c r="K32" s="158">
        <f t="shared" si="8"/>
        <v>0</v>
      </c>
      <c r="L32" s="158">
        <f t="shared" si="8"/>
        <v>0</v>
      </c>
      <c r="M32" s="158">
        <f t="shared" si="8"/>
        <v>0</v>
      </c>
      <c r="N32" s="158">
        <f t="shared" si="8"/>
        <v>0</v>
      </c>
      <c r="O32" s="158">
        <f t="shared" si="8"/>
        <v>0</v>
      </c>
      <c r="P32" s="158">
        <f t="shared" si="8"/>
        <v>0</v>
      </c>
      <c r="Q32" s="158">
        <f t="shared" si="8"/>
        <v>0</v>
      </c>
      <c r="R32" s="158">
        <f t="shared" si="8"/>
        <v>0</v>
      </c>
      <c r="S32" s="156"/>
    </row>
    <row r="33" spans="1:19" s="3" customFormat="1" ht="17.25" customHeight="1">
      <c r="A33" s="177"/>
      <c r="B33" s="177"/>
      <c r="C33" s="178">
        <v>4190</v>
      </c>
      <c r="D33" s="171" t="s">
        <v>425</v>
      </c>
      <c r="E33" s="160">
        <f>SUM(F33,N33)</f>
        <v>3000.95</v>
      </c>
      <c r="F33" s="160">
        <f>H33+J33+K33+L33+M33</f>
        <v>3000.95</v>
      </c>
      <c r="G33" s="160">
        <v>0</v>
      </c>
      <c r="H33" s="160">
        <v>3000.95</v>
      </c>
      <c r="I33" s="160">
        <v>0</v>
      </c>
      <c r="J33" s="160">
        <v>0</v>
      </c>
      <c r="K33" s="160">
        <v>0</v>
      </c>
      <c r="L33" s="160">
        <v>0</v>
      </c>
      <c r="M33" s="160">
        <v>0</v>
      </c>
      <c r="N33" s="160">
        <v>0</v>
      </c>
      <c r="O33" s="162">
        <v>0</v>
      </c>
      <c r="P33" s="162">
        <v>0</v>
      </c>
      <c r="Q33" s="162">
        <v>0</v>
      </c>
      <c r="R33" s="162">
        <v>0</v>
      </c>
      <c r="S33" s="156"/>
    </row>
    <row r="34" spans="1:19" s="3" customFormat="1" ht="37.5" customHeight="1">
      <c r="A34" s="177"/>
      <c r="B34" s="177"/>
      <c r="C34" s="178">
        <v>4300</v>
      </c>
      <c r="D34" s="171" t="s">
        <v>446</v>
      </c>
      <c r="E34" s="160">
        <f>SUM(F34,N34)</f>
        <v>10000</v>
      </c>
      <c r="F34" s="160">
        <f t="shared" ref="F34:F43" si="9">H34+J34+K34+L34+M34</f>
        <v>10000</v>
      </c>
      <c r="G34" s="160">
        <v>0</v>
      </c>
      <c r="H34" s="160">
        <v>10000</v>
      </c>
      <c r="I34" s="160">
        <v>0</v>
      </c>
      <c r="J34" s="160">
        <v>0</v>
      </c>
      <c r="K34" s="160">
        <f t="shared" ref="K34:M35" si="10">SUM(K36:K69)</f>
        <v>0</v>
      </c>
      <c r="L34" s="160">
        <f t="shared" si="10"/>
        <v>0</v>
      </c>
      <c r="M34" s="160">
        <f t="shared" si="10"/>
        <v>0</v>
      </c>
      <c r="N34" s="160">
        <v>0</v>
      </c>
      <c r="O34" s="162">
        <v>0</v>
      </c>
      <c r="P34" s="162">
        <v>0</v>
      </c>
      <c r="Q34" s="162">
        <v>0</v>
      </c>
      <c r="R34" s="162">
        <v>0</v>
      </c>
      <c r="S34" s="156"/>
    </row>
    <row r="35" spans="1:19" s="3" customFormat="1" ht="35.25" customHeight="1">
      <c r="A35" s="177"/>
      <c r="B35" s="177"/>
      <c r="C35" s="178">
        <v>4300</v>
      </c>
      <c r="D35" s="171" t="s">
        <v>434</v>
      </c>
      <c r="E35" s="160">
        <f>SUM(F35,N35)</f>
        <v>5538.05</v>
      </c>
      <c r="F35" s="160">
        <f t="shared" si="9"/>
        <v>5538.05</v>
      </c>
      <c r="G35" s="160">
        <v>0</v>
      </c>
      <c r="H35" s="160">
        <v>5538.05</v>
      </c>
      <c r="I35" s="160">
        <v>0</v>
      </c>
      <c r="J35" s="160">
        <v>0</v>
      </c>
      <c r="K35" s="160">
        <f t="shared" si="10"/>
        <v>0</v>
      </c>
      <c r="L35" s="160">
        <f t="shared" si="10"/>
        <v>0</v>
      </c>
      <c r="M35" s="160">
        <f t="shared" si="10"/>
        <v>0</v>
      </c>
      <c r="N35" s="160">
        <v>0</v>
      </c>
      <c r="O35" s="162">
        <v>0</v>
      </c>
      <c r="P35" s="162">
        <v>0</v>
      </c>
      <c r="Q35" s="162">
        <v>0</v>
      </c>
      <c r="R35" s="162">
        <v>0</v>
      </c>
      <c r="S35" s="156"/>
    </row>
    <row r="36" spans="1:19" s="3" customFormat="1" ht="25.5" customHeight="1">
      <c r="A36" s="172" t="s">
        <v>188</v>
      </c>
      <c r="B36" s="172"/>
      <c r="C36" s="169"/>
      <c r="D36" s="173" t="s">
        <v>189</v>
      </c>
      <c r="E36" s="157">
        <f>SUM(F36+N36)</f>
        <v>319759</v>
      </c>
      <c r="F36" s="157">
        <f>SUM(G36:M36)</f>
        <v>144860.59</v>
      </c>
      <c r="G36" s="157">
        <f>SUM(G37)</f>
        <v>0</v>
      </c>
      <c r="H36" s="157">
        <f>SUM(H37)</f>
        <v>144860.59</v>
      </c>
      <c r="I36" s="157">
        <v>0</v>
      </c>
      <c r="J36" s="157">
        <f>SUM(J37)</f>
        <v>0</v>
      </c>
      <c r="K36" s="157">
        <f t="shared" ref="K36:M38" si="11">SUM(K37:K70)</f>
        <v>0</v>
      </c>
      <c r="L36" s="157">
        <f t="shared" si="11"/>
        <v>0</v>
      </c>
      <c r="M36" s="157">
        <f t="shared" si="11"/>
        <v>0</v>
      </c>
      <c r="N36" s="157">
        <f>N37</f>
        <v>174898.41</v>
      </c>
      <c r="O36" s="157">
        <f>O37</f>
        <v>174898.41</v>
      </c>
      <c r="P36" s="157">
        <f>P37</f>
        <v>0</v>
      </c>
      <c r="Q36" s="157">
        <f>Q37</f>
        <v>0</v>
      </c>
      <c r="R36" s="157">
        <f>R37</f>
        <v>0</v>
      </c>
      <c r="S36" s="156"/>
    </row>
    <row r="37" spans="1:19" s="3" customFormat="1" ht="21" customHeight="1">
      <c r="A37" s="174"/>
      <c r="B37" s="174" t="s">
        <v>190</v>
      </c>
      <c r="C37" s="175"/>
      <c r="D37" s="176" t="s">
        <v>191</v>
      </c>
      <c r="E37" s="158">
        <f>SUM(F37,N37)</f>
        <v>319759</v>
      </c>
      <c r="F37" s="158">
        <f>SUM(G37:M37)</f>
        <v>144860.59</v>
      </c>
      <c r="G37" s="158">
        <f>SUM(G38:G42)</f>
        <v>0</v>
      </c>
      <c r="H37" s="158">
        <f>SUM(H38:H42)</f>
        <v>144860.59</v>
      </c>
      <c r="I37" s="158">
        <v>0</v>
      </c>
      <c r="J37" s="158">
        <f>SUM(J38:J42)</f>
        <v>0</v>
      </c>
      <c r="K37" s="158">
        <f t="shared" si="11"/>
        <v>0</v>
      </c>
      <c r="L37" s="158">
        <f t="shared" si="11"/>
        <v>0</v>
      </c>
      <c r="M37" s="158">
        <f t="shared" si="11"/>
        <v>0</v>
      </c>
      <c r="N37" s="158">
        <f>O37+Q37+R37</f>
        <v>174898.41</v>
      </c>
      <c r="O37" s="158">
        <f>SUM(O38:O45)</f>
        <v>174898.41</v>
      </c>
      <c r="P37" s="158">
        <f>SUM(P38:P44)</f>
        <v>0</v>
      </c>
      <c r="Q37" s="158">
        <f>SUM(Q38:Q44)</f>
        <v>0</v>
      </c>
      <c r="R37" s="158">
        <f>SUM(R38:R42)</f>
        <v>0</v>
      </c>
      <c r="S37" s="156"/>
    </row>
    <row r="38" spans="1:19" s="3" customFormat="1" ht="22.5">
      <c r="A38" s="177"/>
      <c r="B38" s="177"/>
      <c r="C38" s="178">
        <v>4210</v>
      </c>
      <c r="D38" s="171" t="s">
        <v>357</v>
      </c>
      <c r="E38" s="160">
        <f t="shared" si="2"/>
        <v>20000.45</v>
      </c>
      <c r="F38" s="160">
        <f t="shared" si="9"/>
        <v>20000.45</v>
      </c>
      <c r="G38" s="160">
        <v>0</v>
      </c>
      <c r="H38" s="160">
        <v>20000.45</v>
      </c>
      <c r="I38" s="160">
        <v>0</v>
      </c>
      <c r="J38" s="160">
        <v>0</v>
      </c>
      <c r="K38" s="160">
        <f t="shared" si="11"/>
        <v>0</v>
      </c>
      <c r="L38" s="160">
        <f t="shared" si="11"/>
        <v>0</v>
      </c>
      <c r="M38" s="160">
        <f t="shared" si="11"/>
        <v>0</v>
      </c>
      <c r="N38" s="160">
        <v>0</v>
      </c>
      <c r="O38" s="162">
        <v>0</v>
      </c>
      <c r="P38" s="162">
        <v>0</v>
      </c>
      <c r="Q38" s="162">
        <v>0</v>
      </c>
      <c r="R38" s="162">
        <v>0</v>
      </c>
      <c r="S38" s="156"/>
    </row>
    <row r="39" spans="1:19" s="3" customFormat="1" ht="25.5" customHeight="1">
      <c r="A39" s="177"/>
      <c r="B39" s="177"/>
      <c r="C39" s="178">
        <v>4270</v>
      </c>
      <c r="D39" s="171" t="s">
        <v>359</v>
      </c>
      <c r="E39" s="160">
        <f t="shared" si="2"/>
        <v>80000</v>
      </c>
      <c r="F39" s="160">
        <f t="shared" si="9"/>
        <v>80000</v>
      </c>
      <c r="G39" s="160">
        <v>0</v>
      </c>
      <c r="H39" s="160">
        <v>80000</v>
      </c>
      <c r="I39" s="160">
        <v>0</v>
      </c>
      <c r="J39" s="160">
        <v>0</v>
      </c>
      <c r="K39" s="160">
        <f t="shared" ref="K39:M40" si="12">SUM(K42:K73)</f>
        <v>0</v>
      </c>
      <c r="L39" s="160">
        <f t="shared" si="12"/>
        <v>0</v>
      </c>
      <c r="M39" s="160">
        <f t="shared" si="12"/>
        <v>0</v>
      </c>
      <c r="N39" s="160">
        <v>0</v>
      </c>
      <c r="O39" s="162">
        <v>0</v>
      </c>
      <c r="P39" s="162">
        <v>0</v>
      </c>
      <c r="Q39" s="162">
        <v>0</v>
      </c>
      <c r="R39" s="162">
        <v>0</v>
      </c>
      <c r="S39" s="156"/>
    </row>
    <row r="40" spans="1:19" s="3" customFormat="1" ht="36" customHeight="1">
      <c r="A40" s="177"/>
      <c r="B40" s="177"/>
      <c r="C40" s="178">
        <v>4270</v>
      </c>
      <c r="D40" s="171" t="s">
        <v>435</v>
      </c>
      <c r="E40" s="160">
        <f>SUM(F40,N40)</f>
        <v>9499.14</v>
      </c>
      <c r="F40" s="160">
        <f>H40+J40+K40+L40+M40</f>
        <v>9499.14</v>
      </c>
      <c r="G40" s="160">
        <v>0</v>
      </c>
      <c r="H40" s="160">
        <v>9499.14</v>
      </c>
      <c r="I40" s="160">
        <v>0</v>
      </c>
      <c r="J40" s="160">
        <v>0</v>
      </c>
      <c r="K40" s="160">
        <f t="shared" si="12"/>
        <v>0</v>
      </c>
      <c r="L40" s="160">
        <f t="shared" si="12"/>
        <v>0</v>
      </c>
      <c r="M40" s="160">
        <f t="shared" si="12"/>
        <v>0</v>
      </c>
      <c r="N40" s="160">
        <v>0</v>
      </c>
      <c r="O40" s="162">
        <v>0</v>
      </c>
      <c r="P40" s="162">
        <v>0</v>
      </c>
      <c r="Q40" s="162">
        <v>0</v>
      </c>
      <c r="R40" s="162">
        <v>0</v>
      </c>
      <c r="S40" s="156"/>
    </row>
    <row r="41" spans="1:19" s="3" customFormat="1" ht="25.5" customHeight="1">
      <c r="A41" s="177"/>
      <c r="B41" s="177"/>
      <c r="C41" s="178">
        <v>4300</v>
      </c>
      <c r="D41" s="171" t="s">
        <v>400</v>
      </c>
      <c r="E41" s="160">
        <f>SUM(F41,N41)</f>
        <v>10000</v>
      </c>
      <c r="F41" s="163">
        <f>H41+J41+K41+L41+M41</f>
        <v>10000</v>
      </c>
      <c r="G41" s="160">
        <v>0</v>
      </c>
      <c r="H41" s="160">
        <v>10000</v>
      </c>
      <c r="I41" s="160">
        <v>0</v>
      </c>
      <c r="J41" s="160">
        <v>0</v>
      </c>
      <c r="K41" s="160">
        <f>SUM(K42:K73)</f>
        <v>0</v>
      </c>
      <c r="L41" s="160">
        <f>SUM(L42:L73)</f>
        <v>0</v>
      </c>
      <c r="M41" s="160">
        <f>SUM(M42:M73)</f>
        <v>0</v>
      </c>
      <c r="N41" s="160">
        <v>0</v>
      </c>
      <c r="O41" s="162">
        <v>0</v>
      </c>
      <c r="P41" s="162">
        <v>0</v>
      </c>
      <c r="Q41" s="162">
        <v>0</v>
      </c>
      <c r="R41" s="162">
        <v>0</v>
      </c>
      <c r="S41" s="156"/>
    </row>
    <row r="42" spans="1:19" s="3" customFormat="1" ht="20.25" customHeight="1">
      <c r="A42" s="177"/>
      <c r="B42" s="177"/>
      <c r="C42" s="178">
        <v>4430</v>
      </c>
      <c r="D42" s="171" t="s">
        <v>319</v>
      </c>
      <c r="E42" s="160">
        <f t="shared" si="2"/>
        <v>25361</v>
      </c>
      <c r="F42" s="163">
        <f t="shared" si="9"/>
        <v>25361</v>
      </c>
      <c r="G42" s="160">
        <v>0</v>
      </c>
      <c r="H42" s="160">
        <v>25361</v>
      </c>
      <c r="I42" s="160">
        <v>0</v>
      </c>
      <c r="J42" s="160">
        <v>0</v>
      </c>
      <c r="K42" s="160">
        <f>SUM(K46:K74)</f>
        <v>0</v>
      </c>
      <c r="L42" s="160">
        <f>SUM(L46:L74)</f>
        <v>0</v>
      </c>
      <c r="M42" s="160">
        <f>SUM(M46:M74)</f>
        <v>0</v>
      </c>
      <c r="N42" s="160">
        <v>0</v>
      </c>
      <c r="O42" s="162">
        <v>0</v>
      </c>
      <c r="P42" s="162">
        <v>0</v>
      </c>
      <c r="Q42" s="162">
        <v>0</v>
      </c>
      <c r="R42" s="162">
        <v>0</v>
      </c>
      <c r="S42" s="156"/>
    </row>
    <row r="43" spans="1:19" s="3" customFormat="1" ht="38.25" customHeight="1">
      <c r="A43" s="177"/>
      <c r="B43" s="177"/>
      <c r="C43" s="178">
        <v>6050</v>
      </c>
      <c r="D43" s="171" t="s">
        <v>459</v>
      </c>
      <c r="E43" s="160">
        <f t="shared" si="2"/>
        <v>150000</v>
      </c>
      <c r="F43" s="163">
        <f t="shared" si="9"/>
        <v>0</v>
      </c>
      <c r="G43" s="160">
        <v>0</v>
      </c>
      <c r="H43" s="160">
        <v>0</v>
      </c>
      <c r="I43" s="160">
        <v>0</v>
      </c>
      <c r="J43" s="160">
        <v>0</v>
      </c>
      <c r="K43" s="160">
        <v>0</v>
      </c>
      <c r="L43" s="160">
        <v>0</v>
      </c>
      <c r="M43" s="160">
        <v>0</v>
      </c>
      <c r="N43" s="220">
        <f>O43+P43+Q43+R43</f>
        <v>150000</v>
      </c>
      <c r="O43" s="240">
        <v>150000</v>
      </c>
      <c r="P43" s="162">
        <v>0</v>
      </c>
      <c r="Q43" s="162">
        <v>0</v>
      </c>
      <c r="R43" s="162">
        <v>0</v>
      </c>
      <c r="S43" s="156"/>
    </row>
    <row r="44" spans="1:19" s="3" customFormat="1" ht="35.25" customHeight="1">
      <c r="A44" s="177"/>
      <c r="B44" s="177"/>
      <c r="C44" s="178">
        <v>6050</v>
      </c>
      <c r="D44" s="171" t="s">
        <v>437</v>
      </c>
      <c r="E44" s="160">
        <f>SUM(F44,N44)</f>
        <v>17498.41</v>
      </c>
      <c r="F44" s="163">
        <f>H44+J44+K44+L44+M44</f>
        <v>0</v>
      </c>
      <c r="G44" s="160">
        <v>0</v>
      </c>
      <c r="H44" s="160">
        <v>0</v>
      </c>
      <c r="I44" s="160">
        <v>0</v>
      </c>
      <c r="J44" s="160">
        <v>0</v>
      </c>
      <c r="K44" s="160">
        <v>0</v>
      </c>
      <c r="L44" s="160">
        <v>0</v>
      </c>
      <c r="M44" s="160">
        <v>0</v>
      </c>
      <c r="N44" s="220">
        <f>O44+P44+Q44+R44</f>
        <v>17498.41</v>
      </c>
      <c r="O44" s="240">
        <v>17498.41</v>
      </c>
      <c r="P44" s="162">
        <v>0</v>
      </c>
      <c r="Q44" s="162">
        <v>0</v>
      </c>
      <c r="R44" s="162">
        <v>0</v>
      </c>
      <c r="S44" s="156"/>
    </row>
    <row r="45" spans="1:19" s="3" customFormat="1" ht="74.25" customHeight="1">
      <c r="A45" s="177"/>
      <c r="B45" s="177"/>
      <c r="C45" s="178">
        <v>6300</v>
      </c>
      <c r="D45" s="171" t="s">
        <v>473</v>
      </c>
      <c r="E45" s="160">
        <f>SUM(F45,N45)</f>
        <v>7400</v>
      </c>
      <c r="F45" s="163">
        <f>H45+J45+K45+L45+M45</f>
        <v>0</v>
      </c>
      <c r="G45" s="160">
        <v>0</v>
      </c>
      <c r="H45" s="160">
        <v>0</v>
      </c>
      <c r="I45" s="160">
        <v>0</v>
      </c>
      <c r="J45" s="160">
        <v>0</v>
      </c>
      <c r="K45" s="160">
        <v>0</v>
      </c>
      <c r="L45" s="160">
        <v>0</v>
      </c>
      <c r="M45" s="160">
        <v>0</v>
      </c>
      <c r="N45" s="220">
        <f>O45+P45+Q45+R45</f>
        <v>7400</v>
      </c>
      <c r="O45" s="240">
        <v>7400</v>
      </c>
      <c r="P45" s="162">
        <v>0</v>
      </c>
      <c r="Q45" s="162">
        <v>0</v>
      </c>
      <c r="R45" s="162">
        <v>0</v>
      </c>
      <c r="S45" s="156"/>
    </row>
    <row r="46" spans="1:19" s="3" customFormat="1" ht="32.25" customHeight="1">
      <c r="A46" s="172" t="s">
        <v>283</v>
      </c>
      <c r="B46" s="172"/>
      <c r="C46" s="169"/>
      <c r="D46" s="173" t="s">
        <v>284</v>
      </c>
      <c r="E46" s="157">
        <f t="shared" si="2"/>
        <v>500</v>
      </c>
      <c r="F46" s="157">
        <f>SUM(G46+H46+I46+J46+K46+L46+M46)</f>
        <v>500</v>
      </c>
      <c r="G46" s="157">
        <f>SUM(G47)</f>
        <v>0</v>
      </c>
      <c r="H46" s="157">
        <f>SUM(H47)</f>
        <v>500</v>
      </c>
      <c r="I46" s="157">
        <v>0</v>
      </c>
      <c r="J46" s="157">
        <f>SUM(J47)</f>
        <v>0</v>
      </c>
      <c r="K46" s="157">
        <f>SUM(K47:K76)</f>
        <v>0</v>
      </c>
      <c r="L46" s="157">
        <f>SUM(L47:L76)</f>
        <v>0</v>
      </c>
      <c r="M46" s="157">
        <f>SUM(M47:M76)</f>
        <v>0</v>
      </c>
      <c r="N46" s="157">
        <f>SUM(N47)</f>
        <v>0</v>
      </c>
      <c r="O46" s="157">
        <f>SUM(O47)</f>
        <v>0</v>
      </c>
      <c r="P46" s="157">
        <f>SUM(P47)</f>
        <v>0</v>
      </c>
      <c r="Q46" s="157">
        <f>SUM(Q47)</f>
        <v>0</v>
      </c>
      <c r="R46" s="157">
        <f>SUM(R47)</f>
        <v>0</v>
      </c>
      <c r="S46" s="156"/>
    </row>
    <row r="47" spans="1:19" s="3" customFormat="1" ht="25.5" customHeight="1">
      <c r="A47" s="179"/>
      <c r="B47" s="179" t="s">
        <v>285</v>
      </c>
      <c r="C47" s="180"/>
      <c r="D47" s="181" t="s">
        <v>282</v>
      </c>
      <c r="E47" s="164">
        <f>SUM(F47+N47)</f>
        <v>500</v>
      </c>
      <c r="F47" s="164">
        <f>F48</f>
        <v>500</v>
      </c>
      <c r="G47" s="164">
        <f>G48</f>
        <v>0</v>
      </c>
      <c r="H47" s="164">
        <f>H48</f>
        <v>500</v>
      </c>
      <c r="I47" s="164">
        <f>I48</f>
        <v>0</v>
      </c>
      <c r="J47" s="164">
        <v>0</v>
      </c>
      <c r="K47" s="164">
        <v>0</v>
      </c>
      <c r="L47" s="164">
        <v>0</v>
      </c>
      <c r="M47" s="164">
        <v>0</v>
      </c>
      <c r="N47" s="164">
        <v>0</v>
      </c>
      <c r="O47" s="164">
        <v>0</v>
      </c>
      <c r="P47" s="164">
        <v>0</v>
      </c>
      <c r="Q47" s="164">
        <v>0</v>
      </c>
      <c r="R47" s="164">
        <v>0</v>
      </c>
      <c r="S47" s="156"/>
    </row>
    <row r="48" spans="1:19" s="3" customFormat="1" ht="27" customHeight="1">
      <c r="A48" s="177"/>
      <c r="B48" s="177"/>
      <c r="C48" s="178">
        <v>4210</v>
      </c>
      <c r="D48" s="171" t="s">
        <v>357</v>
      </c>
      <c r="E48" s="160">
        <f>SUM(F48+N48)</f>
        <v>500</v>
      </c>
      <c r="F48" s="160">
        <f>H48</f>
        <v>500</v>
      </c>
      <c r="G48" s="160">
        <v>0</v>
      </c>
      <c r="H48" s="160">
        <v>500</v>
      </c>
      <c r="I48" s="160">
        <v>0</v>
      </c>
      <c r="J48" s="160">
        <v>0</v>
      </c>
      <c r="K48" s="160">
        <v>0</v>
      </c>
      <c r="L48" s="160">
        <v>0</v>
      </c>
      <c r="M48" s="160">
        <v>0</v>
      </c>
      <c r="N48" s="160">
        <v>0</v>
      </c>
      <c r="O48" s="162">
        <v>0</v>
      </c>
      <c r="P48" s="162">
        <v>0</v>
      </c>
      <c r="Q48" s="162">
        <v>0</v>
      </c>
      <c r="R48" s="162">
        <v>0</v>
      </c>
      <c r="S48" s="156"/>
    </row>
    <row r="49" spans="1:19" s="3" customFormat="1" ht="24.75" customHeight="1">
      <c r="A49" s="172" t="s">
        <v>194</v>
      </c>
      <c r="B49" s="172"/>
      <c r="C49" s="169"/>
      <c r="D49" s="173" t="s">
        <v>195</v>
      </c>
      <c r="E49" s="157">
        <f>SUM(F49+N49)</f>
        <v>23000</v>
      </c>
      <c r="F49" s="157">
        <f>H49</f>
        <v>23000</v>
      </c>
      <c r="G49" s="157">
        <f>G50</f>
        <v>0</v>
      </c>
      <c r="H49" s="157">
        <f>SUM(H50,H52)</f>
        <v>23000</v>
      </c>
      <c r="I49" s="157">
        <f t="shared" ref="I49:R49" si="13">SUM(I50,I52)</f>
        <v>0</v>
      </c>
      <c r="J49" s="157">
        <f t="shared" si="13"/>
        <v>0</v>
      </c>
      <c r="K49" s="157">
        <f t="shared" si="13"/>
        <v>0</v>
      </c>
      <c r="L49" s="157">
        <f t="shared" si="13"/>
        <v>0</v>
      </c>
      <c r="M49" s="157">
        <f t="shared" si="13"/>
        <v>0</v>
      </c>
      <c r="N49" s="157">
        <f t="shared" si="13"/>
        <v>0</v>
      </c>
      <c r="O49" s="157">
        <f t="shared" si="13"/>
        <v>0</v>
      </c>
      <c r="P49" s="157">
        <f t="shared" si="13"/>
        <v>0</v>
      </c>
      <c r="Q49" s="157">
        <f t="shared" si="13"/>
        <v>0</v>
      </c>
      <c r="R49" s="157">
        <f t="shared" si="13"/>
        <v>0</v>
      </c>
      <c r="S49" s="156"/>
    </row>
    <row r="50" spans="1:19" s="3" customFormat="1" ht="26.25" customHeight="1">
      <c r="A50" s="180"/>
      <c r="B50" s="179" t="s">
        <v>196</v>
      </c>
      <c r="C50" s="180"/>
      <c r="D50" s="181" t="s">
        <v>349</v>
      </c>
      <c r="E50" s="164">
        <f>F50+N50</f>
        <v>20000</v>
      </c>
      <c r="F50" s="164">
        <f>SUM(G50:M50)</f>
        <v>20000</v>
      </c>
      <c r="G50" s="164">
        <f t="shared" ref="G50:R50" si="14">G51</f>
        <v>0</v>
      </c>
      <c r="H50" s="164">
        <f t="shared" si="14"/>
        <v>20000</v>
      </c>
      <c r="I50" s="164">
        <f t="shared" si="14"/>
        <v>0</v>
      </c>
      <c r="J50" s="164">
        <f t="shared" si="14"/>
        <v>0</v>
      </c>
      <c r="K50" s="164">
        <f t="shared" si="14"/>
        <v>0</v>
      </c>
      <c r="L50" s="164">
        <f t="shared" si="14"/>
        <v>0</v>
      </c>
      <c r="M50" s="164">
        <f t="shared" si="14"/>
        <v>0</v>
      </c>
      <c r="N50" s="164">
        <f t="shared" si="14"/>
        <v>0</v>
      </c>
      <c r="O50" s="164">
        <f t="shared" si="14"/>
        <v>0</v>
      </c>
      <c r="P50" s="164">
        <f t="shared" si="14"/>
        <v>0</v>
      </c>
      <c r="Q50" s="164">
        <f t="shared" si="14"/>
        <v>0</v>
      </c>
      <c r="R50" s="164">
        <f t="shared" si="14"/>
        <v>0</v>
      </c>
      <c r="S50" s="156"/>
    </row>
    <row r="51" spans="1:19" s="3" customFormat="1" ht="27.75" customHeight="1">
      <c r="A51" s="177"/>
      <c r="B51" s="177"/>
      <c r="C51" s="178">
        <v>4300</v>
      </c>
      <c r="D51" s="171" t="s">
        <v>361</v>
      </c>
      <c r="E51" s="160">
        <f>F51+N51</f>
        <v>20000</v>
      </c>
      <c r="F51" s="160">
        <f>SUM(G51:M51)</f>
        <v>20000</v>
      </c>
      <c r="G51" s="160">
        <v>0</v>
      </c>
      <c r="H51" s="160">
        <v>20000</v>
      </c>
      <c r="I51" s="160">
        <v>0</v>
      </c>
      <c r="J51" s="160">
        <v>0</v>
      </c>
      <c r="K51" s="160">
        <v>0</v>
      </c>
      <c r="L51" s="160">
        <v>0</v>
      </c>
      <c r="M51" s="160">
        <v>0</v>
      </c>
      <c r="N51" s="160">
        <v>0</v>
      </c>
      <c r="O51" s="245">
        <v>0</v>
      </c>
      <c r="P51" s="245">
        <v>0</v>
      </c>
      <c r="Q51" s="245">
        <v>0</v>
      </c>
      <c r="R51" s="245">
        <v>0</v>
      </c>
      <c r="S51" s="156"/>
    </row>
    <row r="52" spans="1:19" s="3" customFormat="1" ht="35.25" customHeight="1">
      <c r="A52" s="256"/>
      <c r="B52" s="217" t="s">
        <v>402</v>
      </c>
      <c r="C52" s="256"/>
      <c r="D52" s="218" t="s">
        <v>403</v>
      </c>
      <c r="E52" s="219">
        <f>F52+N52</f>
        <v>3000</v>
      </c>
      <c r="F52" s="219">
        <f>SUM(G52:M52)</f>
        <v>3000</v>
      </c>
      <c r="G52" s="219">
        <f>SUM(G53:G54)</f>
        <v>0</v>
      </c>
      <c r="H52" s="219">
        <f>SUM(H53:H54)</f>
        <v>3000</v>
      </c>
      <c r="I52" s="219">
        <f t="shared" ref="I52:R52" si="15">SUM(I53:I54)</f>
        <v>0</v>
      </c>
      <c r="J52" s="219">
        <f t="shared" si="15"/>
        <v>0</v>
      </c>
      <c r="K52" s="219">
        <f t="shared" si="15"/>
        <v>0</v>
      </c>
      <c r="L52" s="219">
        <f t="shared" si="15"/>
        <v>0</v>
      </c>
      <c r="M52" s="219">
        <f t="shared" si="15"/>
        <v>0</v>
      </c>
      <c r="N52" s="219">
        <f t="shared" si="15"/>
        <v>0</v>
      </c>
      <c r="O52" s="219">
        <f t="shared" si="15"/>
        <v>0</v>
      </c>
      <c r="P52" s="219">
        <f t="shared" si="15"/>
        <v>0</v>
      </c>
      <c r="Q52" s="219">
        <f t="shared" si="15"/>
        <v>0</v>
      </c>
      <c r="R52" s="219">
        <f t="shared" si="15"/>
        <v>0</v>
      </c>
      <c r="S52" s="156"/>
    </row>
    <row r="53" spans="1:19" s="3" customFormat="1" ht="26.25" customHeight="1">
      <c r="A53" s="177"/>
      <c r="B53" s="177"/>
      <c r="C53" s="178">
        <v>4210</v>
      </c>
      <c r="D53" s="171" t="s">
        <v>357</v>
      </c>
      <c r="E53" s="220">
        <f>F53+N53</f>
        <v>2000</v>
      </c>
      <c r="F53" s="220">
        <f>SUM(G53:M53)</f>
        <v>2000</v>
      </c>
      <c r="G53" s="160">
        <v>0</v>
      </c>
      <c r="H53" s="160">
        <v>2000</v>
      </c>
      <c r="I53" s="160">
        <v>0</v>
      </c>
      <c r="J53" s="160">
        <v>0</v>
      </c>
      <c r="K53" s="160">
        <v>0</v>
      </c>
      <c r="L53" s="160">
        <v>0</v>
      </c>
      <c r="M53" s="160">
        <v>0</v>
      </c>
      <c r="N53" s="160">
        <v>0</v>
      </c>
      <c r="O53" s="245">
        <v>0</v>
      </c>
      <c r="P53" s="245">
        <v>0</v>
      </c>
      <c r="Q53" s="245">
        <v>0</v>
      </c>
      <c r="R53" s="245">
        <v>0</v>
      </c>
      <c r="S53" s="156"/>
    </row>
    <row r="54" spans="1:19" s="3" customFormat="1" ht="24.75" customHeight="1">
      <c r="A54" s="177"/>
      <c r="B54" s="177"/>
      <c r="C54" s="178">
        <v>4300</v>
      </c>
      <c r="D54" s="171" t="s">
        <v>400</v>
      </c>
      <c r="E54" s="220">
        <f>F54+N54</f>
        <v>1000</v>
      </c>
      <c r="F54" s="220">
        <f>SUM(G54:M54)</f>
        <v>1000</v>
      </c>
      <c r="G54" s="160">
        <v>0</v>
      </c>
      <c r="H54" s="160">
        <v>1000</v>
      </c>
      <c r="I54" s="160">
        <v>0</v>
      </c>
      <c r="J54" s="160">
        <v>0</v>
      </c>
      <c r="K54" s="160">
        <v>0</v>
      </c>
      <c r="L54" s="160">
        <v>0</v>
      </c>
      <c r="M54" s="160">
        <v>0</v>
      </c>
      <c r="N54" s="160">
        <v>0</v>
      </c>
      <c r="O54" s="245">
        <v>0</v>
      </c>
      <c r="P54" s="245">
        <v>0</v>
      </c>
      <c r="Q54" s="245">
        <v>0</v>
      </c>
      <c r="R54" s="245">
        <v>0</v>
      </c>
      <c r="S54" s="156"/>
    </row>
    <row r="55" spans="1:19" s="3" customFormat="1" ht="30.75" customHeight="1">
      <c r="A55" s="172" t="s">
        <v>286</v>
      </c>
      <c r="B55" s="172"/>
      <c r="C55" s="169"/>
      <c r="D55" s="173" t="s">
        <v>350</v>
      </c>
      <c r="E55" s="157">
        <f>N55+F55</f>
        <v>84507</v>
      </c>
      <c r="F55" s="157">
        <f>SUM(F56,F59)</f>
        <v>84507</v>
      </c>
      <c r="G55" s="157">
        <f>G56+G59</f>
        <v>31407</v>
      </c>
      <c r="H55" s="157">
        <f>SUM(H56+H59)</f>
        <v>53100</v>
      </c>
      <c r="I55" s="157">
        <f t="shared" ref="I55:R55" si="16">I56</f>
        <v>0</v>
      </c>
      <c r="J55" s="157">
        <f t="shared" si="16"/>
        <v>0</v>
      </c>
      <c r="K55" s="157">
        <f t="shared" si="16"/>
        <v>0</v>
      </c>
      <c r="L55" s="157">
        <f t="shared" si="16"/>
        <v>0</v>
      </c>
      <c r="M55" s="157">
        <f t="shared" si="16"/>
        <v>0</v>
      </c>
      <c r="N55" s="157">
        <f>O55+Q55+R55</f>
        <v>0</v>
      </c>
      <c r="O55" s="157">
        <f t="shared" si="16"/>
        <v>0</v>
      </c>
      <c r="P55" s="157">
        <f t="shared" si="16"/>
        <v>0</v>
      </c>
      <c r="Q55" s="157">
        <f t="shared" si="16"/>
        <v>0</v>
      </c>
      <c r="R55" s="157">
        <f t="shared" si="16"/>
        <v>0</v>
      </c>
      <c r="S55" s="156"/>
    </row>
    <row r="56" spans="1:19" s="3" customFormat="1" ht="25.5" customHeight="1">
      <c r="A56" s="179"/>
      <c r="B56" s="179" t="s">
        <v>287</v>
      </c>
      <c r="C56" s="180"/>
      <c r="D56" s="181" t="s">
        <v>288</v>
      </c>
      <c r="E56" s="164">
        <f t="shared" ref="E56:E64" si="17">F56+N56</f>
        <v>44000</v>
      </c>
      <c r="F56" s="164">
        <f t="shared" ref="F56:F64" si="18">SUM(G56:M56)</f>
        <v>44000</v>
      </c>
      <c r="G56" s="164">
        <f>SUM(G57:G58)</f>
        <v>30000</v>
      </c>
      <c r="H56" s="164">
        <f>H57+H58</f>
        <v>14000</v>
      </c>
      <c r="I56" s="164">
        <f t="shared" ref="I56:R56" si="19">I57+I58</f>
        <v>0</v>
      </c>
      <c r="J56" s="164">
        <f t="shared" si="19"/>
        <v>0</v>
      </c>
      <c r="K56" s="164">
        <f t="shared" si="19"/>
        <v>0</v>
      </c>
      <c r="L56" s="164">
        <f t="shared" si="19"/>
        <v>0</v>
      </c>
      <c r="M56" s="164">
        <f t="shared" si="19"/>
        <v>0</v>
      </c>
      <c r="N56" s="164">
        <f t="shared" si="19"/>
        <v>0</v>
      </c>
      <c r="O56" s="164">
        <f t="shared" si="19"/>
        <v>0</v>
      </c>
      <c r="P56" s="164">
        <f t="shared" si="19"/>
        <v>0</v>
      </c>
      <c r="Q56" s="164">
        <f t="shared" si="19"/>
        <v>0</v>
      </c>
      <c r="R56" s="164">
        <f t="shared" si="19"/>
        <v>0</v>
      </c>
      <c r="S56" s="156"/>
    </row>
    <row r="57" spans="1:19" s="3" customFormat="1" ht="27" customHeight="1">
      <c r="A57" s="250"/>
      <c r="B57" s="250"/>
      <c r="C57" s="229">
        <v>4170</v>
      </c>
      <c r="D57" s="171" t="s">
        <v>356</v>
      </c>
      <c r="E57" s="220">
        <f t="shared" si="17"/>
        <v>30000</v>
      </c>
      <c r="F57" s="220">
        <f t="shared" si="18"/>
        <v>30000</v>
      </c>
      <c r="G57" s="220">
        <v>30000</v>
      </c>
      <c r="H57" s="220">
        <v>0</v>
      </c>
      <c r="I57" s="220">
        <v>0</v>
      </c>
      <c r="J57" s="220">
        <v>0</v>
      </c>
      <c r="K57" s="220">
        <v>0</v>
      </c>
      <c r="L57" s="220">
        <v>0</v>
      </c>
      <c r="M57" s="220">
        <v>0</v>
      </c>
      <c r="N57" s="220">
        <v>0</v>
      </c>
      <c r="O57" s="220">
        <v>0</v>
      </c>
      <c r="P57" s="220">
        <v>0</v>
      </c>
      <c r="Q57" s="220">
        <v>0</v>
      </c>
      <c r="R57" s="220">
        <v>0</v>
      </c>
      <c r="S57" s="156"/>
    </row>
    <row r="58" spans="1:19" s="3" customFormat="1" ht="25.5" customHeight="1">
      <c r="A58" s="177"/>
      <c r="B58" s="177"/>
      <c r="C58" s="178">
        <v>4300</v>
      </c>
      <c r="D58" s="171" t="s">
        <v>361</v>
      </c>
      <c r="E58" s="160">
        <f t="shared" si="17"/>
        <v>14000</v>
      </c>
      <c r="F58" s="160">
        <f t="shared" si="18"/>
        <v>14000</v>
      </c>
      <c r="G58" s="160">
        <v>0</v>
      </c>
      <c r="H58" s="160">
        <v>14000</v>
      </c>
      <c r="I58" s="160">
        <v>0</v>
      </c>
      <c r="J58" s="160">
        <v>0</v>
      </c>
      <c r="K58" s="160">
        <v>0</v>
      </c>
      <c r="L58" s="160">
        <v>0</v>
      </c>
      <c r="M58" s="160">
        <v>0</v>
      </c>
      <c r="N58" s="160">
        <v>0</v>
      </c>
      <c r="O58" s="162">
        <v>0</v>
      </c>
      <c r="P58" s="162">
        <v>0</v>
      </c>
      <c r="Q58" s="162">
        <v>0</v>
      </c>
      <c r="R58" s="162">
        <v>0</v>
      </c>
      <c r="S58" s="156"/>
    </row>
    <row r="59" spans="1:19" s="3" customFormat="1" ht="25.5" customHeight="1">
      <c r="A59" s="179"/>
      <c r="B59" s="179" t="s">
        <v>291</v>
      </c>
      <c r="C59" s="180"/>
      <c r="D59" s="181" t="s">
        <v>292</v>
      </c>
      <c r="E59" s="164">
        <f t="shared" si="17"/>
        <v>40507</v>
      </c>
      <c r="F59" s="164">
        <f t="shared" si="18"/>
        <v>40507</v>
      </c>
      <c r="G59" s="164">
        <f t="shared" ref="G59:M59" si="20">SUM(G60:G65)</f>
        <v>1407</v>
      </c>
      <c r="H59" s="164">
        <f t="shared" si="20"/>
        <v>39100</v>
      </c>
      <c r="I59" s="164">
        <f t="shared" si="20"/>
        <v>0</v>
      </c>
      <c r="J59" s="164">
        <f t="shared" si="20"/>
        <v>0</v>
      </c>
      <c r="K59" s="164">
        <f t="shared" si="20"/>
        <v>0</v>
      </c>
      <c r="L59" s="164">
        <f t="shared" si="20"/>
        <v>0</v>
      </c>
      <c r="M59" s="164">
        <f t="shared" si="20"/>
        <v>0</v>
      </c>
      <c r="N59" s="164">
        <f>O59+Q59+R59</f>
        <v>0</v>
      </c>
      <c r="O59" s="164">
        <f>SUM(O60:O64)</f>
        <v>0</v>
      </c>
      <c r="P59" s="164">
        <f>SUM(P60:P64)</f>
        <v>0</v>
      </c>
      <c r="Q59" s="164">
        <f>SUM(Q60:Q64)</f>
        <v>0</v>
      </c>
      <c r="R59" s="164">
        <f>SUM(R60:R64)</f>
        <v>0</v>
      </c>
      <c r="S59" s="156"/>
    </row>
    <row r="60" spans="1:19" s="3" customFormat="1" ht="23.25" customHeight="1">
      <c r="A60" s="177"/>
      <c r="B60" s="177"/>
      <c r="C60" s="178">
        <v>4110</v>
      </c>
      <c r="D60" s="171" t="s">
        <v>354</v>
      </c>
      <c r="E60" s="163">
        <f t="shared" si="17"/>
        <v>207</v>
      </c>
      <c r="F60" s="163">
        <f t="shared" si="18"/>
        <v>207</v>
      </c>
      <c r="G60" s="160">
        <v>207</v>
      </c>
      <c r="H60" s="160">
        <v>0</v>
      </c>
      <c r="I60" s="160">
        <v>0</v>
      </c>
      <c r="J60" s="160">
        <v>0</v>
      </c>
      <c r="K60" s="160">
        <v>0</v>
      </c>
      <c r="L60" s="160">
        <v>0</v>
      </c>
      <c r="M60" s="160">
        <v>0</v>
      </c>
      <c r="N60" s="220">
        <f t="shared" ref="N60:N65" si="21">O60+Q60+R60</f>
        <v>0</v>
      </c>
      <c r="O60" s="245">
        <v>0</v>
      </c>
      <c r="P60" s="245">
        <v>0</v>
      </c>
      <c r="Q60" s="162">
        <v>0</v>
      </c>
      <c r="R60" s="162">
        <v>0</v>
      </c>
      <c r="S60" s="156"/>
    </row>
    <row r="61" spans="1:19" s="3" customFormat="1" ht="23.25" customHeight="1">
      <c r="A61" s="250"/>
      <c r="B61" s="177"/>
      <c r="C61" s="178">
        <v>4170</v>
      </c>
      <c r="D61" s="171" t="s">
        <v>356</v>
      </c>
      <c r="E61" s="163">
        <f t="shared" si="17"/>
        <v>1200</v>
      </c>
      <c r="F61" s="163">
        <f t="shared" si="18"/>
        <v>1200</v>
      </c>
      <c r="G61" s="160">
        <v>1200</v>
      </c>
      <c r="H61" s="160">
        <v>0</v>
      </c>
      <c r="I61" s="160">
        <v>0</v>
      </c>
      <c r="J61" s="160">
        <v>0</v>
      </c>
      <c r="K61" s="160">
        <v>0</v>
      </c>
      <c r="L61" s="160">
        <v>0</v>
      </c>
      <c r="M61" s="160">
        <v>0</v>
      </c>
      <c r="N61" s="220">
        <f t="shared" si="21"/>
        <v>0</v>
      </c>
      <c r="O61" s="245">
        <v>0</v>
      </c>
      <c r="P61" s="245">
        <v>0</v>
      </c>
      <c r="Q61" s="162">
        <v>0</v>
      </c>
      <c r="R61" s="162">
        <v>0</v>
      </c>
      <c r="S61" s="156"/>
    </row>
    <row r="62" spans="1:19" s="3" customFormat="1" ht="22.5">
      <c r="A62" s="177"/>
      <c r="B62" s="177"/>
      <c r="C62" s="178">
        <v>4210</v>
      </c>
      <c r="D62" s="171" t="s">
        <v>357</v>
      </c>
      <c r="E62" s="163">
        <f t="shared" si="17"/>
        <v>3000</v>
      </c>
      <c r="F62" s="163">
        <f t="shared" si="18"/>
        <v>3000</v>
      </c>
      <c r="G62" s="163">
        <v>0</v>
      </c>
      <c r="H62" s="160">
        <v>3000</v>
      </c>
      <c r="I62" s="160">
        <v>0</v>
      </c>
      <c r="J62" s="160">
        <v>0</v>
      </c>
      <c r="K62" s="160">
        <v>0</v>
      </c>
      <c r="L62" s="160">
        <v>0</v>
      </c>
      <c r="M62" s="160">
        <v>0</v>
      </c>
      <c r="N62" s="220">
        <f t="shared" si="21"/>
        <v>0</v>
      </c>
      <c r="O62" s="245">
        <v>0</v>
      </c>
      <c r="P62" s="245">
        <v>0</v>
      </c>
      <c r="Q62" s="162">
        <v>0</v>
      </c>
      <c r="R62" s="162">
        <v>0</v>
      </c>
      <c r="S62" s="156"/>
    </row>
    <row r="63" spans="1:19" s="3" customFormat="1" ht="24.75" customHeight="1">
      <c r="A63" s="177"/>
      <c r="B63" s="177"/>
      <c r="C63" s="178">
        <v>4260</v>
      </c>
      <c r="D63" s="171" t="s">
        <v>358</v>
      </c>
      <c r="E63" s="163">
        <f t="shared" si="17"/>
        <v>1000</v>
      </c>
      <c r="F63" s="163">
        <f t="shared" si="18"/>
        <v>1000</v>
      </c>
      <c r="G63" s="160">
        <v>0</v>
      </c>
      <c r="H63" s="160">
        <v>1000</v>
      </c>
      <c r="I63" s="160">
        <v>0</v>
      </c>
      <c r="J63" s="160">
        <v>0</v>
      </c>
      <c r="K63" s="160">
        <v>0</v>
      </c>
      <c r="L63" s="160">
        <v>0</v>
      </c>
      <c r="M63" s="160">
        <v>0</v>
      </c>
      <c r="N63" s="220">
        <f t="shared" si="21"/>
        <v>0</v>
      </c>
      <c r="O63" s="245">
        <v>0</v>
      </c>
      <c r="P63" s="245">
        <v>0</v>
      </c>
      <c r="Q63" s="162">
        <v>0</v>
      </c>
      <c r="R63" s="162">
        <v>0</v>
      </c>
      <c r="S63" s="156"/>
    </row>
    <row r="64" spans="1:19" s="3" customFormat="1" ht="20.25" customHeight="1">
      <c r="A64" s="177"/>
      <c r="B64" s="177"/>
      <c r="C64" s="178">
        <v>4300</v>
      </c>
      <c r="D64" s="171" t="s">
        <v>361</v>
      </c>
      <c r="E64" s="163">
        <f t="shared" si="17"/>
        <v>35000</v>
      </c>
      <c r="F64" s="163">
        <f t="shared" si="18"/>
        <v>35000</v>
      </c>
      <c r="G64" s="160">
        <v>0</v>
      </c>
      <c r="H64" s="160">
        <v>35000</v>
      </c>
      <c r="I64" s="160">
        <v>0</v>
      </c>
      <c r="J64" s="160">
        <v>0</v>
      </c>
      <c r="K64" s="160">
        <v>0</v>
      </c>
      <c r="L64" s="160">
        <v>0</v>
      </c>
      <c r="M64" s="160">
        <v>0</v>
      </c>
      <c r="N64" s="220">
        <f t="shared" si="21"/>
        <v>0</v>
      </c>
      <c r="O64" s="245">
        <v>0</v>
      </c>
      <c r="P64" s="245">
        <v>0</v>
      </c>
      <c r="Q64" s="162">
        <v>0</v>
      </c>
      <c r="R64" s="162">
        <v>0</v>
      </c>
      <c r="S64" s="156"/>
    </row>
    <row r="65" spans="1:19" s="3" customFormat="1" ht="18.75" customHeight="1">
      <c r="A65" s="177"/>
      <c r="B65" s="177"/>
      <c r="C65" s="178">
        <v>4430</v>
      </c>
      <c r="D65" s="171" t="s">
        <v>319</v>
      </c>
      <c r="E65" s="163">
        <f>F65+N65</f>
        <v>100</v>
      </c>
      <c r="F65" s="163">
        <f>SUM(G65:M65)</f>
        <v>100</v>
      </c>
      <c r="G65" s="160">
        <v>0</v>
      </c>
      <c r="H65" s="160">
        <v>100</v>
      </c>
      <c r="I65" s="160">
        <v>0</v>
      </c>
      <c r="J65" s="160">
        <v>0</v>
      </c>
      <c r="K65" s="160">
        <v>0</v>
      </c>
      <c r="L65" s="160">
        <v>0</v>
      </c>
      <c r="M65" s="160">
        <v>0</v>
      </c>
      <c r="N65" s="220">
        <f t="shared" si="21"/>
        <v>0</v>
      </c>
      <c r="O65" s="245">
        <v>0</v>
      </c>
      <c r="P65" s="245">
        <v>0</v>
      </c>
      <c r="Q65" s="162">
        <v>0</v>
      </c>
      <c r="R65" s="162">
        <v>0</v>
      </c>
      <c r="S65" s="156"/>
    </row>
    <row r="66" spans="1:19" s="3" customFormat="1" ht="23.25" customHeight="1">
      <c r="A66" s="172" t="s">
        <v>208</v>
      </c>
      <c r="B66" s="172"/>
      <c r="C66" s="169"/>
      <c r="D66" s="173" t="s">
        <v>209</v>
      </c>
      <c r="E66" s="157">
        <f>SUM(F66+N66)</f>
        <v>2046193.99</v>
      </c>
      <c r="F66" s="157">
        <f>SUM(G66:M66)</f>
        <v>2041193.99</v>
      </c>
      <c r="G66" s="157">
        <f t="shared" ref="G66:M66" si="22">SUM(G67+G79+G83+G102+G108)</f>
        <v>1428851</v>
      </c>
      <c r="H66" s="157">
        <f t="shared" si="22"/>
        <v>472842.99</v>
      </c>
      <c r="I66" s="157">
        <f t="shared" si="22"/>
        <v>0</v>
      </c>
      <c r="J66" s="157">
        <f t="shared" si="22"/>
        <v>139500</v>
      </c>
      <c r="K66" s="157">
        <f t="shared" si="22"/>
        <v>0</v>
      </c>
      <c r="L66" s="157">
        <f t="shared" si="22"/>
        <v>0</v>
      </c>
      <c r="M66" s="157">
        <f t="shared" si="22"/>
        <v>0</v>
      </c>
      <c r="N66" s="157">
        <f>O66+Q66+R66</f>
        <v>5000</v>
      </c>
      <c r="O66" s="157">
        <f>SUM(O67+O79+O83+O102+O108)</f>
        <v>5000</v>
      </c>
      <c r="P66" s="157">
        <f>SUM(P67+P79+P83+P102+P108)</f>
        <v>0</v>
      </c>
      <c r="Q66" s="157">
        <f>SUM(Q67+Q79+Q83+Q102+Q108)</f>
        <v>0</v>
      </c>
      <c r="R66" s="157">
        <f>SUM(R67+R79+R83+R102+R108)</f>
        <v>0</v>
      </c>
      <c r="S66" s="156"/>
    </row>
    <row r="67" spans="1:19" s="3" customFormat="1" ht="19.5" customHeight="1">
      <c r="A67" s="179"/>
      <c r="B67" s="179" t="s">
        <v>213</v>
      </c>
      <c r="C67" s="180"/>
      <c r="D67" s="181" t="s">
        <v>214</v>
      </c>
      <c r="E67" s="164">
        <f t="shared" ref="E67:E94" si="23">F67+N67</f>
        <v>70837</v>
      </c>
      <c r="F67" s="164">
        <f t="shared" ref="F67:F84" si="24">SUM(G67:M67)</f>
        <v>70837</v>
      </c>
      <c r="G67" s="164">
        <f t="shared" ref="G67:R67" si="25">SUM(G68:G78)</f>
        <v>67237</v>
      </c>
      <c r="H67" s="164">
        <f t="shared" si="25"/>
        <v>3600</v>
      </c>
      <c r="I67" s="164">
        <f t="shared" si="25"/>
        <v>0</v>
      </c>
      <c r="J67" s="164">
        <f t="shared" si="25"/>
        <v>0</v>
      </c>
      <c r="K67" s="164">
        <f t="shared" si="25"/>
        <v>0</v>
      </c>
      <c r="L67" s="164">
        <f t="shared" si="25"/>
        <v>0</v>
      </c>
      <c r="M67" s="164">
        <f t="shared" si="25"/>
        <v>0</v>
      </c>
      <c r="N67" s="164">
        <f>O67+Q67+R67</f>
        <v>0</v>
      </c>
      <c r="O67" s="164">
        <f t="shared" si="25"/>
        <v>0</v>
      </c>
      <c r="P67" s="164">
        <f t="shared" si="25"/>
        <v>0</v>
      </c>
      <c r="Q67" s="164">
        <f t="shared" si="25"/>
        <v>0</v>
      </c>
      <c r="R67" s="164">
        <f t="shared" si="25"/>
        <v>0</v>
      </c>
      <c r="S67" s="156"/>
    </row>
    <row r="68" spans="1:19" s="3" customFormat="1" ht="28.5" customHeight="1">
      <c r="A68" s="177"/>
      <c r="B68" s="177"/>
      <c r="C68" s="178">
        <v>4010</v>
      </c>
      <c r="D68" s="171" t="s">
        <v>352</v>
      </c>
      <c r="E68" s="220">
        <f t="shared" si="23"/>
        <v>52138</v>
      </c>
      <c r="F68" s="220">
        <f t="shared" si="24"/>
        <v>52138</v>
      </c>
      <c r="G68" s="270">
        <v>52138</v>
      </c>
      <c r="H68" s="220">
        <v>0</v>
      </c>
      <c r="I68" s="160">
        <v>0</v>
      </c>
      <c r="J68" s="160">
        <v>0</v>
      </c>
      <c r="K68" s="160">
        <v>0</v>
      </c>
      <c r="L68" s="160">
        <v>0</v>
      </c>
      <c r="M68" s="160">
        <v>0</v>
      </c>
      <c r="N68" s="160">
        <v>0</v>
      </c>
      <c r="O68" s="162">
        <v>0</v>
      </c>
      <c r="P68" s="162">
        <v>0</v>
      </c>
      <c r="Q68" s="162">
        <v>0</v>
      </c>
      <c r="R68" s="162">
        <v>0</v>
      </c>
      <c r="S68" s="156"/>
    </row>
    <row r="69" spans="1:19" s="3" customFormat="1" ht="22.5" customHeight="1">
      <c r="A69" s="177"/>
      <c r="B69" s="177"/>
      <c r="C69" s="178">
        <v>4040</v>
      </c>
      <c r="D69" s="171" t="s">
        <v>353</v>
      </c>
      <c r="E69" s="220">
        <f t="shared" si="23"/>
        <v>4104</v>
      </c>
      <c r="F69" s="220">
        <f t="shared" si="24"/>
        <v>4104</v>
      </c>
      <c r="G69" s="270">
        <v>4104</v>
      </c>
      <c r="H69" s="220">
        <v>0</v>
      </c>
      <c r="I69" s="160">
        <v>0</v>
      </c>
      <c r="J69" s="160">
        <v>0</v>
      </c>
      <c r="K69" s="160">
        <v>0</v>
      </c>
      <c r="L69" s="160">
        <v>0</v>
      </c>
      <c r="M69" s="160">
        <v>0</v>
      </c>
      <c r="N69" s="160">
        <v>0</v>
      </c>
      <c r="O69" s="162">
        <v>0</v>
      </c>
      <c r="P69" s="162">
        <v>0</v>
      </c>
      <c r="Q69" s="162">
        <v>0</v>
      </c>
      <c r="R69" s="162">
        <v>0</v>
      </c>
      <c r="S69" s="156"/>
    </row>
    <row r="70" spans="1:19" s="3" customFormat="1" ht="22.5">
      <c r="A70" s="177"/>
      <c r="B70" s="177"/>
      <c r="C70" s="178">
        <v>4110</v>
      </c>
      <c r="D70" s="171" t="s">
        <v>354</v>
      </c>
      <c r="E70" s="220">
        <f t="shared" si="23"/>
        <v>9617</v>
      </c>
      <c r="F70" s="220">
        <f t="shared" si="24"/>
        <v>9617</v>
      </c>
      <c r="G70" s="270">
        <v>9617</v>
      </c>
      <c r="H70" s="220">
        <v>0</v>
      </c>
      <c r="I70" s="160">
        <v>0</v>
      </c>
      <c r="J70" s="160">
        <v>0</v>
      </c>
      <c r="K70" s="160">
        <v>0</v>
      </c>
      <c r="L70" s="160">
        <v>0</v>
      </c>
      <c r="M70" s="160">
        <v>0</v>
      </c>
      <c r="N70" s="160">
        <v>0</v>
      </c>
      <c r="O70" s="162">
        <v>0</v>
      </c>
      <c r="P70" s="162">
        <v>0</v>
      </c>
      <c r="Q70" s="162">
        <v>0</v>
      </c>
      <c r="R70" s="162">
        <v>0</v>
      </c>
      <c r="S70" s="156"/>
    </row>
    <row r="71" spans="1:19" s="3" customFormat="1" ht="22.5" customHeight="1">
      <c r="A71" s="177"/>
      <c r="B71" s="177"/>
      <c r="C71" s="178">
        <v>4120</v>
      </c>
      <c r="D71" s="171" t="s">
        <v>355</v>
      </c>
      <c r="E71" s="220">
        <f t="shared" si="23"/>
        <v>1378</v>
      </c>
      <c r="F71" s="220">
        <f t="shared" si="24"/>
        <v>1378</v>
      </c>
      <c r="G71" s="270">
        <v>1378</v>
      </c>
      <c r="H71" s="220">
        <v>0</v>
      </c>
      <c r="I71" s="160">
        <v>0</v>
      </c>
      <c r="J71" s="160">
        <v>0</v>
      </c>
      <c r="K71" s="160">
        <v>0</v>
      </c>
      <c r="L71" s="160">
        <v>0</v>
      </c>
      <c r="M71" s="160">
        <v>0</v>
      </c>
      <c r="N71" s="160">
        <v>0</v>
      </c>
      <c r="O71" s="162">
        <v>0</v>
      </c>
      <c r="P71" s="162">
        <v>0</v>
      </c>
      <c r="Q71" s="162">
        <v>0</v>
      </c>
      <c r="R71" s="162">
        <v>0</v>
      </c>
      <c r="S71" s="156"/>
    </row>
    <row r="72" spans="1:19" s="3" customFormat="1" ht="26.25" customHeight="1">
      <c r="A72" s="177"/>
      <c r="B72" s="177"/>
      <c r="C72" s="178">
        <v>4210</v>
      </c>
      <c r="D72" s="171" t="s">
        <v>357</v>
      </c>
      <c r="E72" s="220">
        <f t="shared" si="23"/>
        <v>1300</v>
      </c>
      <c r="F72" s="220">
        <f t="shared" si="24"/>
        <v>1300</v>
      </c>
      <c r="G72" s="220">
        <v>0</v>
      </c>
      <c r="H72" s="220">
        <v>1300</v>
      </c>
      <c r="I72" s="160">
        <v>0</v>
      </c>
      <c r="J72" s="160">
        <v>0</v>
      </c>
      <c r="K72" s="160">
        <v>0</v>
      </c>
      <c r="L72" s="160">
        <v>0</v>
      </c>
      <c r="M72" s="160">
        <v>0</v>
      </c>
      <c r="N72" s="160">
        <v>0</v>
      </c>
      <c r="O72" s="162">
        <v>0</v>
      </c>
      <c r="P72" s="162">
        <v>0</v>
      </c>
      <c r="Q72" s="162">
        <v>0</v>
      </c>
      <c r="R72" s="162">
        <v>0</v>
      </c>
      <c r="S72" s="156"/>
    </row>
    <row r="73" spans="1:19" s="3" customFormat="1" ht="26.25" customHeight="1">
      <c r="A73" s="177"/>
      <c r="B73" s="177"/>
      <c r="C73" s="178">
        <v>4280</v>
      </c>
      <c r="D73" s="171" t="s">
        <v>360</v>
      </c>
      <c r="E73" s="220">
        <f t="shared" si="23"/>
        <v>100</v>
      </c>
      <c r="F73" s="220">
        <f t="shared" si="24"/>
        <v>100</v>
      </c>
      <c r="G73" s="220">
        <v>0</v>
      </c>
      <c r="H73" s="220">
        <v>100</v>
      </c>
      <c r="I73" s="160">
        <v>0</v>
      </c>
      <c r="J73" s="160">
        <v>0</v>
      </c>
      <c r="K73" s="160">
        <v>0</v>
      </c>
      <c r="L73" s="160">
        <v>0</v>
      </c>
      <c r="M73" s="160">
        <v>0</v>
      </c>
      <c r="N73" s="160">
        <v>0</v>
      </c>
      <c r="O73" s="162">
        <v>0</v>
      </c>
      <c r="P73" s="162">
        <v>0</v>
      </c>
      <c r="Q73" s="162">
        <v>0</v>
      </c>
      <c r="R73" s="162">
        <v>0</v>
      </c>
      <c r="S73" s="156"/>
    </row>
    <row r="74" spans="1:19" s="3" customFormat="1" ht="23.25" customHeight="1">
      <c r="A74" s="177"/>
      <c r="B74" s="177"/>
      <c r="C74" s="178">
        <v>4300</v>
      </c>
      <c r="D74" s="171" t="s">
        <v>361</v>
      </c>
      <c r="E74" s="220">
        <f t="shared" si="23"/>
        <v>400</v>
      </c>
      <c r="F74" s="220">
        <f t="shared" si="24"/>
        <v>400</v>
      </c>
      <c r="G74" s="220">
        <v>0</v>
      </c>
      <c r="H74" s="220">
        <v>400</v>
      </c>
      <c r="I74" s="160">
        <v>0</v>
      </c>
      <c r="J74" s="160">
        <v>0</v>
      </c>
      <c r="K74" s="160">
        <v>0</v>
      </c>
      <c r="L74" s="160">
        <v>0</v>
      </c>
      <c r="M74" s="160">
        <v>0</v>
      </c>
      <c r="N74" s="160">
        <v>0</v>
      </c>
      <c r="O74" s="162">
        <v>0</v>
      </c>
      <c r="P74" s="162">
        <v>0</v>
      </c>
      <c r="Q74" s="162">
        <v>0</v>
      </c>
      <c r="R74" s="162">
        <v>0</v>
      </c>
      <c r="S74" s="156"/>
    </row>
    <row r="75" spans="1:19" s="3" customFormat="1" ht="24.75" customHeight="1">
      <c r="A75" s="177"/>
      <c r="B75" s="177"/>
      <c r="C75" s="178">
        <v>4360</v>
      </c>
      <c r="D75" s="182" t="s">
        <v>423</v>
      </c>
      <c r="E75" s="220">
        <f t="shared" si="23"/>
        <v>200</v>
      </c>
      <c r="F75" s="220">
        <f t="shared" si="24"/>
        <v>200</v>
      </c>
      <c r="G75" s="220">
        <v>0</v>
      </c>
      <c r="H75" s="220">
        <v>200</v>
      </c>
      <c r="I75" s="160">
        <v>0</v>
      </c>
      <c r="J75" s="160">
        <v>0</v>
      </c>
      <c r="K75" s="160">
        <v>0</v>
      </c>
      <c r="L75" s="160">
        <v>0</v>
      </c>
      <c r="M75" s="160">
        <v>0</v>
      </c>
      <c r="N75" s="160">
        <v>0</v>
      </c>
      <c r="O75" s="162">
        <v>0</v>
      </c>
      <c r="P75" s="162">
        <v>0</v>
      </c>
      <c r="Q75" s="162">
        <v>0</v>
      </c>
      <c r="R75" s="162">
        <v>0</v>
      </c>
      <c r="S75" s="156"/>
    </row>
    <row r="76" spans="1:19" s="3" customFormat="1" ht="23.25" customHeight="1">
      <c r="A76" s="177"/>
      <c r="B76" s="177"/>
      <c r="C76" s="178">
        <v>4410</v>
      </c>
      <c r="D76" s="171" t="s">
        <v>362</v>
      </c>
      <c r="E76" s="220">
        <f t="shared" si="23"/>
        <v>200</v>
      </c>
      <c r="F76" s="220">
        <f t="shared" si="24"/>
        <v>200</v>
      </c>
      <c r="G76" s="220">
        <v>0</v>
      </c>
      <c r="H76" s="220">
        <v>200</v>
      </c>
      <c r="I76" s="160">
        <v>0</v>
      </c>
      <c r="J76" s="160">
        <v>0</v>
      </c>
      <c r="K76" s="160">
        <v>0</v>
      </c>
      <c r="L76" s="160">
        <v>0</v>
      </c>
      <c r="M76" s="160">
        <v>0</v>
      </c>
      <c r="N76" s="160">
        <v>0</v>
      </c>
      <c r="O76" s="162">
        <v>0</v>
      </c>
      <c r="P76" s="162">
        <v>0</v>
      </c>
      <c r="Q76" s="162">
        <v>0</v>
      </c>
      <c r="R76" s="162">
        <v>0</v>
      </c>
      <c r="S76" s="156"/>
    </row>
    <row r="77" spans="1:19" s="3" customFormat="1" ht="22.5" customHeight="1">
      <c r="A77" s="177"/>
      <c r="B77" s="177"/>
      <c r="C77" s="178">
        <v>4440</v>
      </c>
      <c r="D77" s="171" t="s">
        <v>363</v>
      </c>
      <c r="E77" s="220">
        <f t="shared" si="23"/>
        <v>1100</v>
      </c>
      <c r="F77" s="220">
        <f t="shared" si="24"/>
        <v>1100</v>
      </c>
      <c r="G77" s="220">
        <v>0</v>
      </c>
      <c r="H77" s="220">
        <v>1100</v>
      </c>
      <c r="I77" s="160">
        <v>0</v>
      </c>
      <c r="J77" s="160">
        <v>0</v>
      </c>
      <c r="K77" s="160">
        <v>0</v>
      </c>
      <c r="L77" s="160">
        <v>0</v>
      </c>
      <c r="M77" s="160">
        <v>0</v>
      </c>
      <c r="N77" s="160">
        <v>0</v>
      </c>
      <c r="O77" s="162">
        <v>0</v>
      </c>
      <c r="P77" s="162">
        <v>0</v>
      </c>
      <c r="Q77" s="162">
        <v>0</v>
      </c>
      <c r="R77" s="162">
        <v>0</v>
      </c>
      <c r="S77" s="156"/>
    </row>
    <row r="78" spans="1:19" s="3" customFormat="1" ht="37.5" customHeight="1">
      <c r="A78" s="177"/>
      <c r="B78" s="177"/>
      <c r="C78" s="178">
        <v>4700</v>
      </c>
      <c r="D78" s="171" t="s">
        <v>351</v>
      </c>
      <c r="E78" s="220">
        <f t="shared" si="23"/>
        <v>300</v>
      </c>
      <c r="F78" s="220">
        <f t="shared" si="24"/>
        <v>300</v>
      </c>
      <c r="G78" s="220">
        <v>0</v>
      </c>
      <c r="H78" s="220">
        <v>300</v>
      </c>
      <c r="I78" s="160">
        <v>0</v>
      </c>
      <c r="J78" s="160">
        <v>0</v>
      </c>
      <c r="K78" s="160">
        <v>0</v>
      </c>
      <c r="L78" s="160">
        <v>0</v>
      </c>
      <c r="M78" s="160">
        <v>0</v>
      </c>
      <c r="N78" s="160">
        <v>0</v>
      </c>
      <c r="O78" s="162">
        <v>0</v>
      </c>
      <c r="P78" s="162">
        <v>0</v>
      </c>
      <c r="Q78" s="162">
        <v>0</v>
      </c>
      <c r="R78" s="162">
        <v>0</v>
      </c>
      <c r="S78" s="156"/>
    </row>
    <row r="79" spans="1:19" s="3" customFormat="1" ht="32.25" customHeight="1">
      <c r="A79" s="179"/>
      <c r="B79" s="179" t="s">
        <v>289</v>
      </c>
      <c r="C79" s="180"/>
      <c r="D79" s="181" t="s">
        <v>318</v>
      </c>
      <c r="E79" s="164">
        <f t="shared" si="23"/>
        <v>125000</v>
      </c>
      <c r="F79" s="164">
        <f t="shared" si="24"/>
        <v>125000</v>
      </c>
      <c r="G79" s="164">
        <f t="shared" ref="G79:R79" si="26">SUM(G80:G82)</f>
        <v>0</v>
      </c>
      <c r="H79" s="164">
        <f t="shared" si="26"/>
        <v>10000</v>
      </c>
      <c r="I79" s="164">
        <f t="shared" si="26"/>
        <v>0</v>
      </c>
      <c r="J79" s="164">
        <f t="shared" si="26"/>
        <v>115000</v>
      </c>
      <c r="K79" s="164">
        <f t="shared" si="26"/>
        <v>0</v>
      </c>
      <c r="L79" s="164">
        <f t="shared" si="26"/>
        <v>0</v>
      </c>
      <c r="M79" s="164">
        <f t="shared" si="26"/>
        <v>0</v>
      </c>
      <c r="N79" s="164">
        <f>O79+Q79+R79</f>
        <v>0</v>
      </c>
      <c r="O79" s="164">
        <f t="shared" si="26"/>
        <v>0</v>
      </c>
      <c r="P79" s="164">
        <f t="shared" si="26"/>
        <v>0</v>
      </c>
      <c r="Q79" s="164">
        <f t="shared" si="26"/>
        <v>0</v>
      </c>
      <c r="R79" s="164">
        <f t="shared" si="26"/>
        <v>0</v>
      </c>
      <c r="S79" s="156"/>
    </row>
    <row r="80" spans="1:19" s="3" customFormat="1" ht="35.25" customHeight="1">
      <c r="A80" s="177"/>
      <c r="B80" s="177"/>
      <c r="C80" s="178">
        <v>3030</v>
      </c>
      <c r="D80" s="171" t="s">
        <v>367</v>
      </c>
      <c r="E80" s="160">
        <f t="shared" si="23"/>
        <v>115000</v>
      </c>
      <c r="F80" s="160">
        <f t="shared" si="24"/>
        <v>115000</v>
      </c>
      <c r="G80" s="160">
        <v>0</v>
      </c>
      <c r="H80" s="160">
        <v>0</v>
      </c>
      <c r="I80" s="160">
        <v>0</v>
      </c>
      <c r="J80" s="160">
        <v>115000</v>
      </c>
      <c r="K80" s="160">
        <v>0</v>
      </c>
      <c r="L80" s="160">
        <v>0</v>
      </c>
      <c r="M80" s="160">
        <v>0</v>
      </c>
      <c r="N80" s="160">
        <v>0</v>
      </c>
      <c r="O80" s="161">
        <v>0</v>
      </c>
      <c r="P80" s="161">
        <v>0</v>
      </c>
      <c r="Q80" s="161">
        <v>0</v>
      </c>
      <c r="R80" s="161">
        <v>0</v>
      </c>
      <c r="S80" s="156"/>
    </row>
    <row r="81" spans="1:19" s="3" customFormat="1" ht="22.5">
      <c r="A81" s="177"/>
      <c r="B81" s="177"/>
      <c r="C81" s="178">
        <v>4210</v>
      </c>
      <c r="D81" s="171" t="s">
        <v>357</v>
      </c>
      <c r="E81" s="160">
        <f t="shared" si="23"/>
        <v>5000</v>
      </c>
      <c r="F81" s="160">
        <f t="shared" si="24"/>
        <v>5000</v>
      </c>
      <c r="G81" s="160">
        <v>0</v>
      </c>
      <c r="H81" s="160">
        <v>5000</v>
      </c>
      <c r="I81" s="160">
        <v>0</v>
      </c>
      <c r="J81" s="160">
        <v>0</v>
      </c>
      <c r="K81" s="160">
        <v>0</v>
      </c>
      <c r="L81" s="160">
        <v>0</v>
      </c>
      <c r="M81" s="160">
        <v>0</v>
      </c>
      <c r="N81" s="160">
        <v>0</v>
      </c>
      <c r="O81" s="161">
        <v>0</v>
      </c>
      <c r="P81" s="161">
        <v>0</v>
      </c>
      <c r="Q81" s="161">
        <v>0</v>
      </c>
      <c r="R81" s="161">
        <v>0</v>
      </c>
      <c r="S81" s="156"/>
    </row>
    <row r="82" spans="1:19" s="3" customFormat="1" ht="23.25" customHeight="1">
      <c r="A82" s="177"/>
      <c r="B82" s="177"/>
      <c r="C82" s="178">
        <v>4300</v>
      </c>
      <c r="D82" s="171" t="s">
        <v>361</v>
      </c>
      <c r="E82" s="160">
        <f t="shared" si="23"/>
        <v>5000</v>
      </c>
      <c r="F82" s="160">
        <f t="shared" si="24"/>
        <v>5000</v>
      </c>
      <c r="G82" s="160">
        <v>0</v>
      </c>
      <c r="H82" s="160">
        <v>5000</v>
      </c>
      <c r="I82" s="160">
        <v>0</v>
      </c>
      <c r="J82" s="160">
        <v>0</v>
      </c>
      <c r="K82" s="160">
        <v>0</v>
      </c>
      <c r="L82" s="160">
        <v>0</v>
      </c>
      <c r="M82" s="160">
        <v>0</v>
      </c>
      <c r="N82" s="160">
        <v>0</v>
      </c>
      <c r="O82" s="161">
        <v>0</v>
      </c>
      <c r="P82" s="161">
        <v>0</v>
      </c>
      <c r="Q82" s="161">
        <v>0</v>
      </c>
      <c r="R82" s="161">
        <v>0</v>
      </c>
      <c r="S82" s="156"/>
    </row>
    <row r="83" spans="1:19" s="3" customFormat="1" ht="34.5" customHeight="1">
      <c r="A83" s="179"/>
      <c r="B83" s="179" t="s">
        <v>210</v>
      </c>
      <c r="C83" s="180"/>
      <c r="D83" s="181" t="s">
        <v>290</v>
      </c>
      <c r="E83" s="164">
        <f t="shared" si="23"/>
        <v>1515164</v>
      </c>
      <c r="F83" s="164">
        <f t="shared" si="24"/>
        <v>1515164</v>
      </c>
      <c r="G83" s="164">
        <f>SUM(G84:G101)</f>
        <v>1336614</v>
      </c>
      <c r="H83" s="164">
        <f>SUM(H84:H101)</f>
        <v>174050</v>
      </c>
      <c r="I83" s="164">
        <f t="shared" ref="I83:O83" si="27">SUM(I84:I89)</f>
        <v>0</v>
      </c>
      <c r="J83" s="164">
        <f t="shared" si="27"/>
        <v>4500</v>
      </c>
      <c r="K83" s="164">
        <f t="shared" si="27"/>
        <v>0</v>
      </c>
      <c r="L83" s="164">
        <f t="shared" si="27"/>
        <v>0</v>
      </c>
      <c r="M83" s="164">
        <f t="shared" si="27"/>
        <v>0</v>
      </c>
      <c r="N83" s="164">
        <f>O83+Q83+R83</f>
        <v>0</v>
      </c>
      <c r="O83" s="164">
        <f t="shared" si="27"/>
        <v>0</v>
      </c>
      <c r="P83" s="164">
        <f>SUM(P85:P101)</f>
        <v>0</v>
      </c>
      <c r="Q83" s="164">
        <f>SUM(Q85:Q101)</f>
        <v>0</v>
      </c>
      <c r="R83" s="164">
        <f>SUM(R85:R101)</f>
        <v>0</v>
      </c>
      <c r="S83" s="156"/>
    </row>
    <row r="84" spans="1:19" s="3" customFormat="1" ht="31.5" customHeight="1">
      <c r="A84" s="271"/>
      <c r="B84" s="183"/>
      <c r="C84" s="184">
        <v>3020</v>
      </c>
      <c r="D84" s="185" t="s">
        <v>369</v>
      </c>
      <c r="E84" s="165">
        <f t="shared" si="23"/>
        <v>4500</v>
      </c>
      <c r="F84" s="165">
        <f t="shared" si="24"/>
        <v>4500</v>
      </c>
      <c r="G84" s="165">
        <v>0</v>
      </c>
      <c r="H84" s="165">
        <v>0</v>
      </c>
      <c r="I84" s="165">
        <v>0</v>
      </c>
      <c r="J84" s="165">
        <v>4500</v>
      </c>
      <c r="K84" s="165">
        <v>0</v>
      </c>
      <c r="L84" s="165">
        <v>0</v>
      </c>
      <c r="M84" s="165">
        <v>0</v>
      </c>
      <c r="N84" s="165">
        <v>0</v>
      </c>
      <c r="O84" s="165">
        <v>0</v>
      </c>
      <c r="P84" s="165">
        <v>0</v>
      </c>
      <c r="Q84" s="165">
        <v>0</v>
      </c>
      <c r="R84" s="165">
        <v>0</v>
      </c>
      <c r="S84" s="156"/>
    </row>
    <row r="85" spans="1:19" s="3" customFormat="1" ht="22.5">
      <c r="A85" s="250"/>
      <c r="B85" s="177"/>
      <c r="C85" s="178">
        <v>4010</v>
      </c>
      <c r="D85" s="171" t="s">
        <v>352</v>
      </c>
      <c r="E85" s="160">
        <f t="shared" si="23"/>
        <v>1047707</v>
      </c>
      <c r="F85" s="163">
        <f t="shared" ref="F85:F101" si="28">SUM(G85:M85)</f>
        <v>1047707</v>
      </c>
      <c r="G85" s="160">
        <v>1047707</v>
      </c>
      <c r="H85" s="160">
        <v>0</v>
      </c>
      <c r="I85" s="160">
        <v>0</v>
      </c>
      <c r="J85" s="160">
        <v>0</v>
      </c>
      <c r="K85" s="160">
        <v>0</v>
      </c>
      <c r="L85" s="160">
        <v>0</v>
      </c>
      <c r="M85" s="160">
        <v>0</v>
      </c>
      <c r="N85" s="160">
        <v>0</v>
      </c>
      <c r="O85" s="160">
        <v>0</v>
      </c>
      <c r="P85" s="160">
        <v>0</v>
      </c>
      <c r="Q85" s="160">
        <v>0</v>
      </c>
      <c r="R85" s="160">
        <v>0</v>
      </c>
      <c r="S85" s="156"/>
    </row>
    <row r="86" spans="1:19" s="3" customFormat="1" ht="27" customHeight="1">
      <c r="A86" s="183"/>
      <c r="B86" s="177"/>
      <c r="C86" s="178">
        <v>4040</v>
      </c>
      <c r="D86" s="171" t="s">
        <v>353</v>
      </c>
      <c r="E86" s="160">
        <f t="shared" si="23"/>
        <v>78028</v>
      </c>
      <c r="F86" s="163">
        <f t="shared" si="28"/>
        <v>78028</v>
      </c>
      <c r="G86" s="160">
        <v>78028</v>
      </c>
      <c r="H86" s="160">
        <v>0</v>
      </c>
      <c r="I86" s="160">
        <v>0</v>
      </c>
      <c r="J86" s="160">
        <v>0</v>
      </c>
      <c r="K86" s="160">
        <v>0</v>
      </c>
      <c r="L86" s="160">
        <v>0</v>
      </c>
      <c r="M86" s="160">
        <v>0</v>
      </c>
      <c r="N86" s="160">
        <v>0</v>
      </c>
      <c r="O86" s="160">
        <v>0</v>
      </c>
      <c r="P86" s="160">
        <v>0</v>
      </c>
      <c r="Q86" s="160">
        <v>0</v>
      </c>
      <c r="R86" s="160">
        <v>0</v>
      </c>
      <c r="S86" s="156"/>
    </row>
    <row r="87" spans="1:19" s="3" customFormat="1" ht="22.5">
      <c r="A87" s="177"/>
      <c r="B87" s="177"/>
      <c r="C87" s="178">
        <v>4110</v>
      </c>
      <c r="D87" s="171" t="s">
        <v>354</v>
      </c>
      <c r="E87" s="160">
        <f t="shared" si="23"/>
        <v>184377</v>
      </c>
      <c r="F87" s="163">
        <f t="shared" si="28"/>
        <v>184377</v>
      </c>
      <c r="G87" s="160">
        <v>184377</v>
      </c>
      <c r="H87" s="160">
        <v>0</v>
      </c>
      <c r="I87" s="160">
        <v>0</v>
      </c>
      <c r="J87" s="160">
        <v>0</v>
      </c>
      <c r="K87" s="160">
        <v>0</v>
      </c>
      <c r="L87" s="160">
        <v>0</v>
      </c>
      <c r="M87" s="160">
        <v>0</v>
      </c>
      <c r="N87" s="160">
        <v>0</v>
      </c>
      <c r="O87" s="160">
        <v>0</v>
      </c>
      <c r="P87" s="160">
        <v>0</v>
      </c>
      <c r="Q87" s="160">
        <v>0</v>
      </c>
      <c r="R87" s="160">
        <v>0</v>
      </c>
      <c r="S87" s="156"/>
    </row>
    <row r="88" spans="1:19" s="3" customFormat="1" ht="22.5" customHeight="1">
      <c r="A88" s="177"/>
      <c r="B88" s="177"/>
      <c r="C88" s="178">
        <v>4120</v>
      </c>
      <c r="D88" s="171" t="s">
        <v>355</v>
      </c>
      <c r="E88" s="160">
        <f t="shared" si="23"/>
        <v>26502</v>
      </c>
      <c r="F88" s="163">
        <f t="shared" si="28"/>
        <v>26502</v>
      </c>
      <c r="G88" s="160">
        <v>26502</v>
      </c>
      <c r="H88" s="160">
        <v>0</v>
      </c>
      <c r="I88" s="160">
        <v>0</v>
      </c>
      <c r="J88" s="160">
        <v>0</v>
      </c>
      <c r="K88" s="160">
        <v>0</v>
      </c>
      <c r="L88" s="160">
        <v>0</v>
      </c>
      <c r="M88" s="160">
        <v>0</v>
      </c>
      <c r="N88" s="160">
        <v>0</v>
      </c>
      <c r="O88" s="160">
        <v>0</v>
      </c>
      <c r="P88" s="160">
        <v>0</v>
      </c>
      <c r="Q88" s="160">
        <v>0</v>
      </c>
      <c r="R88" s="160">
        <v>0</v>
      </c>
      <c r="S88" s="156"/>
    </row>
    <row r="89" spans="1:19" s="3" customFormat="1" ht="24" customHeight="1">
      <c r="A89" s="177"/>
      <c r="B89" s="177"/>
      <c r="C89" s="178">
        <v>4170</v>
      </c>
      <c r="D89" s="171" t="s">
        <v>356</v>
      </c>
      <c r="E89" s="160">
        <f t="shared" si="23"/>
        <v>0</v>
      </c>
      <c r="F89" s="163">
        <f t="shared" si="28"/>
        <v>0</v>
      </c>
      <c r="G89" s="220">
        <v>0</v>
      </c>
      <c r="H89" s="160">
        <v>0</v>
      </c>
      <c r="I89" s="160">
        <v>0</v>
      </c>
      <c r="J89" s="160">
        <v>0</v>
      </c>
      <c r="K89" s="160">
        <v>0</v>
      </c>
      <c r="L89" s="160">
        <v>0</v>
      </c>
      <c r="M89" s="160">
        <v>0</v>
      </c>
      <c r="N89" s="160">
        <v>0</v>
      </c>
      <c r="O89" s="160">
        <v>0</v>
      </c>
      <c r="P89" s="160">
        <v>0</v>
      </c>
      <c r="Q89" s="160">
        <v>0</v>
      </c>
      <c r="R89" s="160">
        <v>0</v>
      </c>
      <c r="S89" s="156"/>
    </row>
    <row r="90" spans="1:19" s="3" customFormat="1" ht="24.75" customHeight="1">
      <c r="A90" s="177"/>
      <c r="B90" s="177"/>
      <c r="C90" s="178">
        <v>4210</v>
      </c>
      <c r="D90" s="171" t="s">
        <v>357</v>
      </c>
      <c r="E90" s="160">
        <f>F90+N90</f>
        <v>40300</v>
      </c>
      <c r="F90" s="163">
        <f t="shared" si="28"/>
        <v>40300</v>
      </c>
      <c r="G90" s="160">
        <v>0</v>
      </c>
      <c r="H90" s="160">
        <v>40300</v>
      </c>
      <c r="I90" s="160">
        <v>0</v>
      </c>
      <c r="J90" s="160">
        <v>0</v>
      </c>
      <c r="K90" s="160">
        <v>0</v>
      </c>
      <c r="L90" s="160">
        <v>0</v>
      </c>
      <c r="M90" s="160">
        <v>0</v>
      </c>
      <c r="N90" s="160">
        <v>0</v>
      </c>
      <c r="O90" s="160">
        <v>0</v>
      </c>
      <c r="P90" s="160">
        <v>0</v>
      </c>
      <c r="Q90" s="160">
        <v>0</v>
      </c>
      <c r="R90" s="160">
        <v>0</v>
      </c>
      <c r="S90" s="156"/>
    </row>
    <row r="91" spans="1:19" s="3" customFormat="1">
      <c r="A91" s="177"/>
      <c r="B91" s="177"/>
      <c r="C91" s="178">
        <v>4260</v>
      </c>
      <c r="D91" s="171" t="s">
        <v>358</v>
      </c>
      <c r="E91" s="160">
        <f t="shared" si="23"/>
        <v>20000</v>
      </c>
      <c r="F91" s="163">
        <f t="shared" si="28"/>
        <v>20000</v>
      </c>
      <c r="G91" s="160">
        <v>0</v>
      </c>
      <c r="H91" s="160">
        <v>20000</v>
      </c>
      <c r="I91" s="160">
        <v>0</v>
      </c>
      <c r="J91" s="160">
        <v>0</v>
      </c>
      <c r="K91" s="160">
        <v>0</v>
      </c>
      <c r="L91" s="160">
        <v>0</v>
      </c>
      <c r="M91" s="160">
        <v>0</v>
      </c>
      <c r="N91" s="160">
        <v>0</v>
      </c>
      <c r="O91" s="160">
        <v>0</v>
      </c>
      <c r="P91" s="160">
        <v>0</v>
      </c>
      <c r="Q91" s="160">
        <v>0</v>
      </c>
      <c r="R91" s="160">
        <v>0</v>
      </c>
      <c r="S91" s="156"/>
    </row>
    <row r="92" spans="1:19" s="3" customFormat="1" ht="22.5">
      <c r="A92" s="177"/>
      <c r="B92" s="177"/>
      <c r="C92" s="178">
        <v>4270</v>
      </c>
      <c r="D92" s="171" t="s">
        <v>359</v>
      </c>
      <c r="E92" s="160">
        <f t="shared" si="23"/>
        <v>700</v>
      </c>
      <c r="F92" s="163">
        <f t="shared" si="28"/>
        <v>700</v>
      </c>
      <c r="G92" s="160">
        <v>0</v>
      </c>
      <c r="H92" s="160">
        <v>700</v>
      </c>
      <c r="I92" s="160">
        <v>0</v>
      </c>
      <c r="J92" s="160">
        <v>0</v>
      </c>
      <c r="K92" s="160">
        <v>0</v>
      </c>
      <c r="L92" s="160">
        <v>0</v>
      </c>
      <c r="M92" s="160">
        <v>0</v>
      </c>
      <c r="N92" s="160">
        <v>0</v>
      </c>
      <c r="O92" s="160">
        <v>0</v>
      </c>
      <c r="P92" s="160">
        <v>0</v>
      </c>
      <c r="Q92" s="160">
        <v>0</v>
      </c>
      <c r="R92" s="160">
        <v>0</v>
      </c>
      <c r="S92" s="156"/>
    </row>
    <row r="93" spans="1:19" s="3" customFormat="1" ht="22.5" customHeight="1">
      <c r="A93" s="177"/>
      <c r="B93" s="177"/>
      <c r="C93" s="178">
        <v>4280</v>
      </c>
      <c r="D93" s="171" t="s">
        <v>360</v>
      </c>
      <c r="E93" s="160">
        <f t="shared" si="23"/>
        <v>200</v>
      </c>
      <c r="F93" s="163">
        <f t="shared" si="28"/>
        <v>200</v>
      </c>
      <c r="G93" s="160">
        <v>0</v>
      </c>
      <c r="H93" s="160">
        <v>200</v>
      </c>
      <c r="I93" s="160">
        <v>0</v>
      </c>
      <c r="J93" s="160">
        <v>0</v>
      </c>
      <c r="K93" s="160">
        <v>0</v>
      </c>
      <c r="L93" s="160">
        <v>0</v>
      </c>
      <c r="M93" s="160">
        <v>0</v>
      </c>
      <c r="N93" s="160">
        <v>0</v>
      </c>
      <c r="O93" s="160">
        <v>0</v>
      </c>
      <c r="P93" s="160">
        <v>0</v>
      </c>
      <c r="Q93" s="160">
        <v>0</v>
      </c>
      <c r="R93" s="160">
        <v>0</v>
      </c>
      <c r="S93" s="156"/>
    </row>
    <row r="94" spans="1:19" s="3" customFormat="1" ht="22.5" customHeight="1">
      <c r="A94" s="177"/>
      <c r="B94" s="177"/>
      <c r="C94" s="178">
        <v>4300</v>
      </c>
      <c r="D94" s="171" t="s">
        <v>361</v>
      </c>
      <c r="E94" s="160">
        <f t="shared" si="23"/>
        <v>70000</v>
      </c>
      <c r="F94" s="163">
        <f t="shared" si="28"/>
        <v>70000</v>
      </c>
      <c r="G94" s="160">
        <v>0</v>
      </c>
      <c r="H94" s="160">
        <v>70000</v>
      </c>
      <c r="I94" s="160">
        <v>0</v>
      </c>
      <c r="J94" s="160">
        <v>0</v>
      </c>
      <c r="K94" s="160">
        <v>0</v>
      </c>
      <c r="L94" s="160">
        <v>0</v>
      </c>
      <c r="M94" s="160">
        <v>0</v>
      </c>
      <c r="N94" s="160">
        <v>0</v>
      </c>
      <c r="O94" s="160">
        <v>0</v>
      </c>
      <c r="P94" s="160">
        <v>0</v>
      </c>
      <c r="Q94" s="160">
        <v>0</v>
      </c>
      <c r="R94" s="160">
        <v>0</v>
      </c>
      <c r="S94" s="156"/>
    </row>
    <row r="95" spans="1:19" s="3" customFormat="1" ht="24" customHeight="1">
      <c r="A95" s="177"/>
      <c r="B95" s="177"/>
      <c r="C95" s="178">
        <v>4360</v>
      </c>
      <c r="D95" s="186" t="s">
        <v>424</v>
      </c>
      <c r="E95" s="160">
        <f>F95+N95:N95</f>
        <v>9000</v>
      </c>
      <c r="F95" s="163">
        <f t="shared" si="28"/>
        <v>9000</v>
      </c>
      <c r="G95" s="160">
        <v>0</v>
      </c>
      <c r="H95" s="160">
        <v>9000</v>
      </c>
      <c r="I95" s="160">
        <v>0</v>
      </c>
      <c r="J95" s="160">
        <v>0</v>
      </c>
      <c r="K95" s="160">
        <v>0</v>
      </c>
      <c r="L95" s="160">
        <v>0</v>
      </c>
      <c r="M95" s="160">
        <v>0</v>
      </c>
      <c r="N95" s="160">
        <v>0</v>
      </c>
      <c r="O95" s="160">
        <v>0</v>
      </c>
      <c r="P95" s="160">
        <v>0</v>
      </c>
      <c r="Q95" s="160">
        <v>0</v>
      </c>
      <c r="R95" s="160">
        <v>0</v>
      </c>
      <c r="S95" s="156"/>
    </row>
    <row r="96" spans="1:19" s="3" customFormat="1" ht="22.5" customHeight="1">
      <c r="A96" s="177"/>
      <c r="B96" s="177"/>
      <c r="C96" s="178">
        <v>4410</v>
      </c>
      <c r="D96" s="171" t="s">
        <v>362</v>
      </c>
      <c r="E96" s="160">
        <f t="shared" ref="E96:E115" si="29">F96+N96</f>
        <v>4000</v>
      </c>
      <c r="F96" s="163">
        <f t="shared" si="28"/>
        <v>4000</v>
      </c>
      <c r="G96" s="160">
        <v>0</v>
      </c>
      <c r="H96" s="160">
        <v>4000</v>
      </c>
      <c r="I96" s="160">
        <v>0</v>
      </c>
      <c r="J96" s="160">
        <v>0</v>
      </c>
      <c r="K96" s="160">
        <v>0</v>
      </c>
      <c r="L96" s="160">
        <v>0</v>
      </c>
      <c r="M96" s="160">
        <v>0</v>
      </c>
      <c r="N96" s="160">
        <v>0</v>
      </c>
      <c r="O96" s="160">
        <v>0</v>
      </c>
      <c r="P96" s="160">
        <v>0</v>
      </c>
      <c r="Q96" s="160">
        <v>0</v>
      </c>
      <c r="R96" s="160">
        <v>0</v>
      </c>
      <c r="S96" s="156"/>
    </row>
    <row r="97" spans="1:19" s="3" customFormat="1" ht="18.75" customHeight="1">
      <c r="A97" s="177"/>
      <c r="B97" s="177"/>
      <c r="C97" s="178">
        <v>4430</v>
      </c>
      <c r="D97" s="171" t="s">
        <v>319</v>
      </c>
      <c r="E97" s="160">
        <f t="shared" si="29"/>
        <v>1850</v>
      </c>
      <c r="F97" s="163">
        <f t="shared" si="28"/>
        <v>1850</v>
      </c>
      <c r="G97" s="160">
        <v>0</v>
      </c>
      <c r="H97" s="160">
        <v>1850</v>
      </c>
      <c r="I97" s="160">
        <v>0</v>
      </c>
      <c r="J97" s="160">
        <v>0</v>
      </c>
      <c r="K97" s="160">
        <v>0</v>
      </c>
      <c r="L97" s="160">
        <v>0</v>
      </c>
      <c r="M97" s="160">
        <v>0</v>
      </c>
      <c r="N97" s="160">
        <v>0</v>
      </c>
      <c r="O97" s="160">
        <v>0</v>
      </c>
      <c r="P97" s="160">
        <v>0</v>
      </c>
      <c r="Q97" s="160">
        <v>0</v>
      </c>
      <c r="R97" s="160">
        <v>0</v>
      </c>
      <c r="S97" s="156"/>
    </row>
    <row r="98" spans="1:19" s="3" customFormat="1" ht="20.25" customHeight="1">
      <c r="A98" s="177"/>
      <c r="B98" s="177"/>
      <c r="C98" s="178">
        <v>4440</v>
      </c>
      <c r="D98" s="171" t="s">
        <v>363</v>
      </c>
      <c r="E98" s="160">
        <f t="shared" si="29"/>
        <v>19800</v>
      </c>
      <c r="F98" s="163">
        <f t="shared" si="28"/>
        <v>19800</v>
      </c>
      <c r="G98" s="160">
        <v>0</v>
      </c>
      <c r="H98" s="160">
        <v>19800</v>
      </c>
      <c r="I98" s="160">
        <v>0</v>
      </c>
      <c r="J98" s="160">
        <v>0</v>
      </c>
      <c r="K98" s="160">
        <v>0</v>
      </c>
      <c r="L98" s="160">
        <v>0</v>
      </c>
      <c r="M98" s="160">
        <v>0</v>
      </c>
      <c r="N98" s="160">
        <v>0</v>
      </c>
      <c r="O98" s="160">
        <v>0</v>
      </c>
      <c r="P98" s="160">
        <v>0</v>
      </c>
      <c r="Q98" s="160">
        <v>0</v>
      </c>
      <c r="R98" s="160">
        <v>0</v>
      </c>
      <c r="S98" s="156"/>
    </row>
    <row r="99" spans="1:19" s="3" customFormat="1" ht="24" customHeight="1">
      <c r="A99" s="177"/>
      <c r="B99" s="177"/>
      <c r="C99" s="178">
        <v>4530</v>
      </c>
      <c r="D99" s="171" t="s">
        <v>364</v>
      </c>
      <c r="E99" s="160">
        <f t="shared" si="29"/>
        <v>0</v>
      </c>
      <c r="F99" s="163">
        <f t="shared" si="28"/>
        <v>0</v>
      </c>
      <c r="G99" s="160">
        <v>0</v>
      </c>
      <c r="H99" s="160">
        <v>0</v>
      </c>
      <c r="I99" s="160">
        <v>0</v>
      </c>
      <c r="J99" s="160">
        <v>0</v>
      </c>
      <c r="K99" s="160">
        <v>0</v>
      </c>
      <c r="L99" s="160">
        <v>0</v>
      </c>
      <c r="M99" s="160">
        <v>0</v>
      </c>
      <c r="N99" s="160">
        <v>0</v>
      </c>
      <c r="O99" s="160">
        <v>0</v>
      </c>
      <c r="P99" s="160">
        <v>0</v>
      </c>
      <c r="Q99" s="160">
        <v>0</v>
      </c>
      <c r="R99" s="160">
        <v>0</v>
      </c>
      <c r="S99" s="156"/>
    </row>
    <row r="100" spans="1:19" s="3" customFormat="1" ht="38.25" customHeight="1">
      <c r="A100" s="177"/>
      <c r="B100" s="177"/>
      <c r="C100" s="178">
        <v>4610</v>
      </c>
      <c r="D100" s="171" t="s">
        <v>368</v>
      </c>
      <c r="E100" s="160">
        <f t="shared" si="29"/>
        <v>200</v>
      </c>
      <c r="F100" s="163">
        <f t="shared" si="28"/>
        <v>200</v>
      </c>
      <c r="G100" s="160">
        <v>0</v>
      </c>
      <c r="H100" s="160">
        <v>200</v>
      </c>
      <c r="I100" s="160">
        <v>0</v>
      </c>
      <c r="J100" s="160">
        <v>0</v>
      </c>
      <c r="K100" s="160">
        <v>0</v>
      </c>
      <c r="L100" s="160">
        <v>0</v>
      </c>
      <c r="M100" s="160">
        <v>0</v>
      </c>
      <c r="N100" s="160">
        <v>0</v>
      </c>
      <c r="O100" s="160">
        <v>0</v>
      </c>
      <c r="P100" s="160">
        <v>0</v>
      </c>
      <c r="Q100" s="160">
        <v>0</v>
      </c>
      <c r="R100" s="160">
        <v>0</v>
      </c>
      <c r="S100" s="156"/>
    </row>
    <row r="101" spans="1:19" s="3" customFormat="1" ht="33.75">
      <c r="A101" s="177"/>
      <c r="B101" s="177"/>
      <c r="C101" s="178">
        <v>4700</v>
      </c>
      <c r="D101" s="171" t="s">
        <v>351</v>
      </c>
      <c r="E101" s="160">
        <f t="shared" si="29"/>
        <v>8000</v>
      </c>
      <c r="F101" s="163">
        <f t="shared" si="28"/>
        <v>8000</v>
      </c>
      <c r="G101" s="160">
        <v>0</v>
      </c>
      <c r="H101" s="160">
        <v>8000</v>
      </c>
      <c r="I101" s="160">
        <v>0</v>
      </c>
      <c r="J101" s="160">
        <v>0</v>
      </c>
      <c r="K101" s="160">
        <v>0</v>
      </c>
      <c r="L101" s="160">
        <v>0</v>
      </c>
      <c r="M101" s="160">
        <v>0</v>
      </c>
      <c r="N101" s="160">
        <v>0</v>
      </c>
      <c r="O101" s="160">
        <v>0</v>
      </c>
      <c r="P101" s="160">
        <v>0</v>
      </c>
      <c r="Q101" s="160">
        <v>0</v>
      </c>
      <c r="R101" s="160">
        <v>0</v>
      </c>
      <c r="S101" s="156"/>
    </row>
    <row r="102" spans="1:19" s="3" customFormat="1" ht="33" customHeight="1">
      <c r="A102" s="187"/>
      <c r="B102" s="187">
        <v>75075</v>
      </c>
      <c r="C102" s="180"/>
      <c r="D102" s="181" t="s">
        <v>293</v>
      </c>
      <c r="E102" s="164">
        <f t="shared" si="29"/>
        <v>77231.989999999991</v>
      </c>
      <c r="F102" s="164">
        <f t="shared" ref="F102:F115" si="30">SUM(G102:M102)</f>
        <v>72231.989999999991</v>
      </c>
      <c r="G102" s="164">
        <f t="shared" ref="G102:M102" si="31">SUM(G103:G107)</f>
        <v>0</v>
      </c>
      <c r="H102" s="164">
        <f t="shared" si="31"/>
        <v>72231.989999999991</v>
      </c>
      <c r="I102" s="164">
        <f t="shared" si="31"/>
        <v>0</v>
      </c>
      <c r="J102" s="164">
        <f t="shared" si="31"/>
        <v>0</v>
      </c>
      <c r="K102" s="164">
        <f t="shared" si="31"/>
        <v>0</v>
      </c>
      <c r="L102" s="164">
        <f t="shared" si="31"/>
        <v>0</v>
      </c>
      <c r="M102" s="164">
        <f t="shared" si="31"/>
        <v>0</v>
      </c>
      <c r="N102" s="164">
        <f>O102+Q102+R102</f>
        <v>5000</v>
      </c>
      <c r="O102" s="164">
        <f>SUM(O103:O107)</f>
        <v>5000</v>
      </c>
      <c r="P102" s="164">
        <f>SUM(P103:P107)</f>
        <v>0</v>
      </c>
      <c r="Q102" s="164">
        <f>SUM(Q103:Q107)</f>
        <v>0</v>
      </c>
      <c r="R102" s="164">
        <f>SUM(R103:R107)</f>
        <v>0</v>
      </c>
      <c r="S102" s="156"/>
    </row>
    <row r="103" spans="1:19" s="3" customFormat="1" ht="22.5" customHeight="1">
      <c r="A103" s="188"/>
      <c r="B103" s="188"/>
      <c r="C103" s="178">
        <v>4190</v>
      </c>
      <c r="D103" s="171" t="s">
        <v>425</v>
      </c>
      <c r="E103" s="163">
        <f>F103+N103</f>
        <v>1000</v>
      </c>
      <c r="F103" s="160">
        <f>SUM(G103:M103)</f>
        <v>1000</v>
      </c>
      <c r="G103" s="160">
        <v>0</v>
      </c>
      <c r="H103" s="160">
        <v>1000</v>
      </c>
      <c r="I103" s="160">
        <v>0</v>
      </c>
      <c r="J103" s="160">
        <v>0</v>
      </c>
      <c r="K103" s="160">
        <v>0</v>
      </c>
      <c r="L103" s="160">
        <v>0</v>
      </c>
      <c r="M103" s="160">
        <v>0</v>
      </c>
      <c r="N103" s="160">
        <v>0</v>
      </c>
      <c r="O103" s="160">
        <v>0</v>
      </c>
      <c r="P103" s="160">
        <v>0</v>
      </c>
      <c r="Q103" s="160">
        <v>0</v>
      </c>
      <c r="R103" s="160">
        <v>0</v>
      </c>
      <c r="S103" s="156"/>
    </row>
    <row r="104" spans="1:19" s="3" customFormat="1" ht="24.75" customHeight="1">
      <c r="A104" s="188"/>
      <c r="B104" s="188"/>
      <c r="C104" s="178">
        <v>4210</v>
      </c>
      <c r="D104" s="171" t="s">
        <v>357</v>
      </c>
      <c r="E104" s="163">
        <f t="shared" si="29"/>
        <v>30000</v>
      </c>
      <c r="F104" s="160">
        <f t="shared" si="30"/>
        <v>30000</v>
      </c>
      <c r="G104" s="160">
        <v>0</v>
      </c>
      <c r="H104" s="160">
        <v>30000</v>
      </c>
      <c r="I104" s="160">
        <v>0</v>
      </c>
      <c r="J104" s="160">
        <v>0</v>
      </c>
      <c r="K104" s="160">
        <v>0</v>
      </c>
      <c r="L104" s="160">
        <v>0</v>
      </c>
      <c r="M104" s="160">
        <v>0</v>
      </c>
      <c r="N104" s="160">
        <v>0</v>
      </c>
      <c r="O104" s="160">
        <v>0</v>
      </c>
      <c r="P104" s="160">
        <v>0</v>
      </c>
      <c r="Q104" s="160">
        <v>0</v>
      </c>
      <c r="R104" s="160">
        <v>0</v>
      </c>
      <c r="S104" s="156"/>
    </row>
    <row r="105" spans="1:19" s="3" customFormat="1" ht="24.75" customHeight="1">
      <c r="A105" s="188"/>
      <c r="B105" s="188"/>
      <c r="C105" s="178">
        <v>4210</v>
      </c>
      <c r="D105" s="171" t="s">
        <v>426</v>
      </c>
      <c r="E105" s="163">
        <f>F105+N105</f>
        <v>3231.99</v>
      </c>
      <c r="F105" s="160">
        <f>SUM(G105:M105)</f>
        <v>3231.99</v>
      </c>
      <c r="G105" s="160">
        <v>0</v>
      </c>
      <c r="H105" s="160">
        <v>3231.99</v>
      </c>
      <c r="I105" s="160">
        <v>0</v>
      </c>
      <c r="J105" s="160">
        <v>0</v>
      </c>
      <c r="K105" s="160">
        <v>0</v>
      </c>
      <c r="L105" s="160">
        <v>0</v>
      </c>
      <c r="M105" s="160">
        <v>0</v>
      </c>
      <c r="N105" s="160">
        <v>0</v>
      </c>
      <c r="O105" s="160">
        <v>0</v>
      </c>
      <c r="P105" s="160">
        <v>0</v>
      </c>
      <c r="Q105" s="160">
        <v>0</v>
      </c>
      <c r="R105" s="160">
        <v>0</v>
      </c>
      <c r="S105" s="156"/>
    </row>
    <row r="106" spans="1:19" s="3" customFormat="1" ht="21" customHeight="1">
      <c r="A106" s="188"/>
      <c r="B106" s="188"/>
      <c r="C106" s="178">
        <v>4300</v>
      </c>
      <c r="D106" s="171" t="s">
        <v>361</v>
      </c>
      <c r="E106" s="163">
        <f t="shared" si="29"/>
        <v>38000</v>
      </c>
      <c r="F106" s="160">
        <f t="shared" si="30"/>
        <v>38000</v>
      </c>
      <c r="G106" s="160">
        <v>0</v>
      </c>
      <c r="H106" s="160">
        <v>38000</v>
      </c>
      <c r="I106" s="160">
        <v>0</v>
      </c>
      <c r="J106" s="160">
        <v>0</v>
      </c>
      <c r="K106" s="160">
        <v>0</v>
      </c>
      <c r="L106" s="160">
        <v>0</v>
      </c>
      <c r="M106" s="160">
        <v>0</v>
      </c>
      <c r="N106" s="160">
        <v>0</v>
      </c>
      <c r="O106" s="160">
        <v>0</v>
      </c>
      <c r="P106" s="160">
        <v>0</v>
      </c>
      <c r="Q106" s="160">
        <v>0</v>
      </c>
      <c r="R106" s="160">
        <v>0</v>
      </c>
      <c r="S106" s="156"/>
    </row>
    <row r="107" spans="1:19" s="3" customFormat="1" ht="33.75">
      <c r="A107" s="188"/>
      <c r="B107" s="188"/>
      <c r="C107" s="178">
        <v>6060</v>
      </c>
      <c r="D107" s="171" t="s">
        <v>456</v>
      </c>
      <c r="E107" s="163">
        <f>F107+N107</f>
        <v>5000</v>
      </c>
      <c r="F107" s="160">
        <f>SUM(G107:M107)</f>
        <v>0</v>
      </c>
      <c r="G107" s="160">
        <v>0</v>
      </c>
      <c r="H107" s="160">
        <v>0</v>
      </c>
      <c r="I107" s="160">
        <v>0</v>
      </c>
      <c r="J107" s="160">
        <v>0</v>
      </c>
      <c r="K107" s="160">
        <v>0</v>
      </c>
      <c r="L107" s="160">
        <v>0</v>
      </c>
      <c r="M107" s="160">
        <v>0</v>
      </c>
      <c r="N107" s="160">
        <f>SUM(O107+Q107+R107)</f>
        <v>5000</v>
      </c>
      <c r="O107" s="160">
        <v>5000</v>
      </c>
      <c r="P107" s="160">
        <v>0</v>
      </c>
      <c r="Q107" s="160">
        <v>0</v>
      </c>
      <c r="R107" s="160">
        <v>0</v>
      </c>
      <c r="S107" s="156"/>
    </row>
    <row r="108" spans="1:19" s="3" customFormat="1" ht="24" customHeight="1">
      <c r="A108" s="187"/>
      <c r="B108" s="187">
        <v>75095</v>
      </c>
      <c r="C108" s="180"/>
      <c r="D108" s="181" t="s">
        <v>282</v>
      </c>
      <c r="E108" s="164">
        <f t="shared" si="29"/>
        <v>257961</v>
      </c>
      <c r="F108" s="164">
        <f t="shared" si="30"/>
        <v>257961</v>
      </c>
      <c r="G108" s="164">
        <f>SUM(G109:G114)</f>
        <v>25000</v>
      </c>
      <c r="H108" s="164">
        <f>SUM(H109:H115)</f>
        <v>212961</v>
      </c>
      <c r="I108" s="164">
        <f t="shared" ref="I108:R108" si="32">SUM(I109:I114)</f>
        <v>0</v>
      </c>
      <c r="J108" s="164">
        <f t="shared" si="32"/>
        <v>20000</v>
      </c>
      <c r="K108" s="164">
        <f t="shared" si="32"/>
        <v>0</v>
      </c>
      <c r="L108" s="164">
        <f t="shared" si="32"/>
        <v>0</v>
      </c>
      <c r="M108" s="164">
        <f t="shared" si="32"/>
        <v>0</v>
      </c>
      <c r="N108" s="164">
        <f t="shared" si="32"/>
        <v>0</v>
      </c>
      <c r="O108" s="164">
        <f t="shared" si="32"/>
        <v>0</v>
      </c>
      <c r="P108" s="164">
        <f t="shared" si="32"/>
        <v>0</v>
      </c>
      <c r="Q108" s="164">
        <f t="shared" si="32"/>
        <v>0</v>
      </c>
      <c r="R108" s="164">
        <f t="shared" si="32"/>
        <v>0</v>
      </c>
      <c r="S108" s="156"/>
    </row>
    <row r="109" spans="1:19" s="3" customFormat="1" ht="32.25" customHeight="1">
      <c r="A109" s="188"/>
      <c r="B109" s="188"/>
      <c r="C109" s="178">
        <v>3030</v>
      </c>
      <c r="D109" s="171" t="s">
        <v>367</v>
      </c>
      <c r="E109" s="163">
        <f t="shared" si="29"/>
        <v>20000</v>
      </c>
      <c r="F109" s="160">
        <f t="shared" si="30"/>
        <v>20000</v>
      </c>
      <c r="G109" s="160">
        <v>0</v>
      </c>
      <c r="H109" s="160">
        <v>0</v>
      </c>
      <c r="I109" s="160">
        <v>0</v>
      </c>
      <c r="J109" s="160">
        <v>20000</v>
      </c>
      <c r="K109" s="160">
        <v>0</v>
      </c>
      <c r="L109" s="160">
        <v>0</v>
      </c>
      <c r="M109" s="160">
        <v>0</v>
      </c>
      <c r="N109" s="160">
        <v>0</v>
      </c>
      <c r="O109" s="160">
        <v>0</v>
      </c>
      <c r="P109" s="160">
        <v>0</v>
      </c>
      <c r="Q109" s="160">
        <v>0</v>
      </c>
      <c r="R109" s="160">
        <v>0</v>
      </c>
      <c r="S109" s="156"/>
    </row>
    <row r="110" spans="1:19" s="3" customFormat="1" ht="37.5" customHeight="1">
      <c r="A110" s="228"/>
      <c r="B110" s="188"/>
      <c r="C110" s="178">
        <v>4100</v>
      </c>
      <c r="D110" s="171" t="s">
        <v>415</v>
      </c>
      <c r="E110" s="163">
        <f t="shared" si="29"/>
        <v>25000</v>
      </c>
      <c r="F110" s="160">
        <f t="shared" si="30"/>
        <v>25000</v>
      </c>
      <c r="G110" s="160">
        <v>25000</v>
      </c>
      <c r="H110" s="160">
        <v>0</v>
      </c>
      <c r="I110" s="160">
        <v>0</v>
      </c>
      <c r="J110" s="160">
        <v>0</v>
      </c>
      <c r="K110" s="160">
        <v>0</v>
      </c>
      <c r="L110" s="160">
        <v>0</v>
      </c>
      <c r="M110" s="160">
        <v>0</v>
      </c>
      <c r="N110" s="160">
        <v>0</v>
      </c>
      <c r="O110" s="160">
        <v>0</v>
      </c>
      <c r="P110" s="160">
        <v>0</v>
      </c>
      <c r="Q110" s="160">
        <v>0</v>
      </c>
      <c r="R110" s="160">
        <v>0</v>
      </c>
      <c r="S110" s="156"/>
    </row>
    <row r="111" spans="1:19" s="3" customFormat="1" ht="26.25" customHeight="1">
      <c r="A111" s="188"/>
      <c r="B111" s="188"/>
      <c r="C111" s="178">
        <v>4210</v>
      </c>
      <c r="D111" s="171" t="s">
        <v>357</v>
      </c>
      <c r="E111" s="163">
        <f t="shared" si="29"/>
        <v>14000</v>
      </c>
      <c r="F111" s="160">
        <f t="shared" si="30"/>
        <v>14000</v>
      </c>
      <c r="G111" s="160">
        <v>0</v>
      </c>
      <c r="H111" s="160">
        <v>14000</v>
      </c>
      <c r="I111" s="160">
        <v>0</v>
      </c>
      <c r="J111" s="160">
        <v>0</v>
      </c>
      <c r="K111" s="160">
        <v>0</v>
      </c>
      <c r="L111" s="160">
        <v>0</v>
      </c>
      <c r="M111" s="160">
        <v>0</v>
      </c>
      <c r="N111" s="160">
        <v>0</v>
      </c>
      <c r="O111" s="160">
        <v>0</v>
      </c>
      <c r="P111" s="160">
        <v>0</v>
      </c>
      <c r="Q111" s="160">
        <v>0</v>
      </c>
      <c r="R111" s="160">
        <v>0</v>
      </c>
      <c r="S111" s="156"/>
    </row>
    <row r="112" spans="1:19" s="3" customFormat="1" ht="29.25" customHeight="1">
      <c r="A112" s="188"/>
      <c r="B112" s="188"/>
      <c r="C112" s="178">
        <v>4270</v>
      </c>
      <c r="D112" s="171" t="s">
        <v>359</v>
      </c>
      <c r="E112" s="163">
        <f t="shared" si="29"/>
        <v>100</v>
      </c>
      <c r="F112" s="160">
        <f t="shared" si="30"/>
        <v>100</v>
      </c>
      <c r="G112" s="160">
        <v>0</v>
      </c>
      <c r="H112" s="160">
        <v>100</v>
      </c>
      <c r="I112" s="160">
        <v>0</v>
      </c>
      <c r="J112" s="160">
        <v>0</v>
      </c>
      <c r="K112" s="160">
        <v>0</v>
      </c>
      <c r="L112" s="160">
        <v>0</v>
      </c>
      <c r="M112" s="160">
        <v>0</v>
      </c>
      <c r="N112" s="160">
        <v>0</v>
      </c>
      <c r="O112" s="160">
        <v>0</v>
      </c>
      <c r="P112" s="160">
        <v>0</v>
      </c>
      <c r="Q112" s="160">
        <v>0</v>
      </c>
      <c r="R112" s="160">
        <v>0</v>
      </c>
      <c r="S112" s="156"/>
    </row>
    <row r="113" spans="1:19" s="3" customFormat="1" ht="24.75" customHeight="1">
      <c r="A113" s="188"/>
      <c r="B113" s="188"/>
      <c r="C113" s="178">
        <v>4300</v>
      </c>
      <c r="D113" s="171" t="s">
        <v>396</v>
      </c>
      <c r="E113" s="163">
        <f t="shared" si="29"/>
        <v>50816</v>
      </c>
      <c r="F113" s="160">
        <f t="shared" si="30"/>
        <v>50816</v>
      </c>
      <c r="G113" s="160">
        <v>0</v>
      </c>
      <c r="H113" s="160">
        <v>50816</v>
      </c>
      <c r="I113" s="160">
        <v>0</v>
      </c>
      <c r="J113" s="160">
        <v>0</v>
      </c>
      <c r="K113" s="160">
        <v>0</v>
      </c>
      <c r="L113" s="160">
        <v>0</v>
      </c>
      <c r="M113" s="160">
        <v>0</v>
      </c>
      <c r="N113" s="160">
        <v>0</v>
      </c>
      <c r="O113" s="160">
        <v>0</v>
      </c>
      <c r="P113" s="160">
        <v>0</v>
      </c>
      <c r="Q113" s="160">
        <v>0</v>
      </c>
      <c r="R113" s="160">
        <v>0</v>
      </c>
      <c r="S113" s="156"/>
    </row>
    <row r="114" spans="1:19" s="3" customFormat="1" ht="18.75" customHeight="1">
      <c r="A114" s="188"/>
      <c r="B114" s="188"/>
      <c r="C114" s="178">
        <v>4430</v>
      </c>
      <c r="D114" s="171" t="s">
        <v>319</v>
      </c>
      <c r="E114" s="163">
        <f t="shared" si="29"/>
        <v>146045</v>
      </c>
      <c r="F114" s="160">
        <f t="shared" si="30"/>
        <v>146045</v>
      </c>
      <c r="G114" s="160">
        <v>0</v>
      </c>
      <c r="H114" s="160">
        <v>146045</v>
      </c>
      <c r="I114" s="160">
        <v>0</v>
      </c>
      <c r="J114" s="160">
        <v>0</v>
      </c>
      <c r="K114" s="160">
        <v>0</v>
      </c>
      <c r="L114" s="160">
        <v>0</v>
      </c>
      <c r="M114" s="160">
        <v>0</v>
      </c>
      <c r="N114" s="160">
        <v>0</v>
      </c>
      <c r="O114" s="160">
        <v>0</v>
      </c>
      <c r="P114" s="160">
        <v>0</v>
      </c>
      <c r="Q114" s="160">
        <v>0</v>
      </c>
      <c r="R114" s="160">
        <v>0</v>
      </c>
      <c r="S114" s="156"/>
    </row>
    <row r="115" spans="1:19" s="3" customFormat="1" ht="48" customHeight="1">
      <c r="A115" s="188"/>
      <c r="B115" s="188"/>
      <c r="C115" s="178">
        <v>4610</v>
      </c>
      <c r="D115" s="171" t="s">
        <v>397</v>
      </c>
      <c r="E115" s="163">
        <f t="shared" si="29"/>
        <v>2000</v>
      </c>
      <c r="F115" s="160">
        <f t="shared" si="30"/>
        <v>2000</v>
      </c>
      <c r="G115" s="160">
        <v>0</v>
      </c>
      <c r="H115" s="160">
        <v>2000</v>
      </c>
      <c r="I115" s="160">
        <v>0</v>
      </c>
      <c r="J115" s="160">
        <v>0</v>
      </c>
      <c r="K115" s="160">
        <v>0</v>
      </c>
      <c r="L115" s="160">
        <v>0</v>
      </c>
      <c r="M115" s="160">
        <v>0</v>
      </c>
      <c r="N115" s="160">
        <v>0</v>
      </c>
      <c r="O115" s="160">
        <v>0</v>
      </c>
      <c r="P115" s="160">
        <v>0</v>
      </c>
      <c r="Q115" s="160">
        <v>0</v>
      </c>
      <c r="R115" s="160">
        <v>0</v>
      </c>
      <c r="S115" s="156"/>
    </row>
    <row r="116" spans="1:19" s="3" customFormat="1" ht="67.5" customHeight="1">
      <c r="A116" s="189">
        <v>751</v>
      </c>
      <c r="B116" s="189"/>
      <c r="C116" s="169"/>
      <c r="D116" s="173" t="s">
        <v>204</v>
      </c>
      <c r="E116" s="157">
        <f>SUM(F116+N116)</f>
        <v>768</v>
      </c>
      <c r="F116" s="157">
        <f>SUM(G116:M116)</f>
        <v>768</v>
      </c>
      <c r="G116" s="157">
        <f>G117</f>
        <v>176</v>
      </c>
      <c r="H116" s="157">
        <f t="shared" ref="H116:R116" si="33">H117</f>
        <v>592</v>
      </c>
      <c r="I116" s="157">
        <f t="shared" si="33"/>
        <v>0</v>
      </c>
      <c r="J116" s="157">
        <f t="shared" si="33"/>
        <v>0</v>
      </c>
      <c r="K116" s="157">
        <f t="shared" si="33"/>
        <v>0</v>
      </c>
      <c r="L116" s="157">
        <f t="shared" si="33"/>
        <v>0</v>
      </c>
      <c r="M116" s="157">
        <f t="shared" si="33"/>
        <v>0</v>
      </c>
      <c r="N116" s="157">
        <f>O116+Q116+R116</f>
        <v>0</v>
      </c>
      <c r="O116" s="157">
        <f t="shared" si="33"/>
        <v>0</v>
      </c>
      <c r="P116" s="157">
        <f t="shared" si="33"/>
        <v>0</v>
      </c>
      <c r="Q116" s="157">
        <f t="shared" si="33"/>
        <v>0</v>
      </c>
      <c r="R116" s="157">
        <f t="shared" si="33"/>
        <v>0</v>
      </c>
      <c r="S116" s="156"/>
    </row>
    <row r="117" spans="1:19" s="3" customFormat="1" ht="49.5" customHeight="1">
      <c r="A117" s="187"/>
      <c r="B117" s="187">
        <v>75101</v>
      </c>
      <c r="C117" s="180"/>
      <c r="D117" s="181" t="s">
        <v>294</v>
      </c>
      <c r="E117" s="164">
        <f t="shared" ref="E117:E118" si="34">F117+N117</f>
        <v>768</v>
      </c>
      <c r="F117" s="164">
        <f t="shared" ref="F117:F118" si="35">SUM(G117:M117)</f>
        <v>768</v>
      </c>
      <c r="G117" s="164">
        <f t="shared" ref="G117:M117" si="36">SUM(G118:G122)</f>
        <v>176</v>
      </c>
      <c r="H117" s="164">
        <f t="shared" si="36"/>
        <v>592</v>
      </c>
      <c r="I117" s="164">
        <f t="shared" si="36"/>
        <v>0</v>
      </c>
      <c r="J117" s="164">
        <f t="shared" si="36"/>
        <v>0</v>
      </c>
      <c r="K117" s="164">
        <f t="shared" si="36"/>
        <v>0</v>
      </c>
      <c r="L117" s="164">
        <f t="shared" si="36"/>
        <v>0</v>
      </c>
      <c r="M117" s="164">
        <f t="shared" si="36"/>
        <v>0</v>
      </c>
      <c r="N117" s="164">
        <f>O117+Q117+R117</f>
        <v>0</v>
      </c>
      <c r="O117" s="164">
        <f>SUM(O118:O122)</f>
        <v>0</v>
      </c>
      <c r="P117" s="164">
        <f>SUM(P118:P122)</f>
        <v>0</v>
      </c>
      <c r="Q117" s="164">
        <f>SUM(Q118:Q122)</f>
        <v>0</v>
      </c>
      <c r="R117" s="164">
        <f>SUM(R118:R122)</f>
        <v>0</v>
      </c>
      <c r="S117" s="156"/>
    </row>
    <row r="118" spans="1:19" s="3" customFormat="1" ht="28.5" customHeight="1">
      <c r="A118" s="188"/>
      <c r="B118" s="188"/>
      <c r="C118" s="178">
        <v>4110</v>
      </c>
      <c r="D118" s="171" t="s">
        <v>354</v>
      </c>
      <c r="E118" s="160">
        <f t="shared" si="34"/>
        <v>26</v>
      </c>
      <c r="F118" s="160">
        <f t="shared" si="35"/>
        <v>26</v>
      </c>
      <c r="G118" s="160">
        <v>26</v>
      </c>
      <c r="H118" s="160">
        <v>0</v>
      </c>
      <c r="I118" s="160">
        <v>0</v>
      </c>
      <c r="J118" s="160">
        <v>0</v>
      </c>
      <c r="K118" s="160">
        <v>0</v>
      </c>
      <c r="L118" s="160">
        <v>0</v>
      </c>
      <c r="M118" s="160">
        <v>0</v>
      </c>
      <c r="N118" s="160">
        <v>0</v>
      </c>
      <c r="O118" s="160">
        <v>0</v>
      </c>
      <c r="P118" s="160">
        <v>0</v>
      </c>
      <c r="Q118" s="160">
        <v>0</v>
      </c>
      <c r="R118" s="160">
        <v>0</v>
      </c>
      <c r="S118" s="156"/>
    </row>
    <row r="119" spans="1:19" s="3" customFormat="1" ht="28.5" customHeight="1">
      <c r="A119" s="188"/>
      <c r="B119" s="188"/>
      <c r="C119" s="178">
        <v>4170</v>
      </c>
      <c r="D119" s="171" t="s">
        <v>356</v>
      </c>
      <c r="E119" s="160">
        <f t="shared" ref="E119:E129" si="37">F119+N119</f>
        <v>150</v>
      </c>
      <c r="F119" s="160">
        <f t="shared" ref="F119:F127" si="38">SUM(G119:M119)</f>
        <v>150</v>
      </c>
      <c r="G119" s="160">
        <v>150</v>
      </c>
      <c r="H119" s="160">
        <v>0</v>
      </c>
      <c r="I119" s="160">
        <v>0</v>
      </c>
      <c r="J119" s="160">
        <v>0</v>
      </c>
      <c r="K119" s="160">
        <v>0</v>
      </c>
      <c r="L119" s="160">
        <v>0</v>
      </c>
      <c r="M119" s="160">
        <v>0</v>
      </c>
      <c r="N119" s="160">
        <v>0</v>
      </c>
      <c r="O119" s="160">
        <v>0</v>
      </c>
      <c r="P119" s="160">
        <v>0</v>
      </c>
      <c r="Q119" s="160">
        <v>0</v>
      </c>
      <c r="R119" s="160">
        <v>0</v>
      </c>
      <c r="S119" s="156"/>
    </row>
    <row r="120" spans="1:19" s="3" customFormat="1" ht="24" customHeight="1">
      <c r="A120" s="188"/>
      <c r="B120" s="188"/>
      <c r="C120" s="178">
        <v>4210</v>
      </c>
      <c r="D120" s="171" t="s">
        <v>357</v>
      </c>
      <c r="E120" s="160">
        <f t="shared" si="37"/>
        <v>262</v>
      </c>
      <c r="F120" s="160">
        <f t="shared" si="38"/>
        <v>262</v>
      </c>
      <c r="G120" s="160">
        <v>0</v>
      </c>
      <c r="H120" s="160">
        <v>262</v>
      </c>
      <c r="I120" s="160">
        <v>0</v>
      </c>
      <c r="J120" s="160">
        <v>0</v>
      </c>
      <c r="K120" s="160">
        <v>0</v>
      </c>
      <c r="L120" s="160">
        <v>0</v>
      </c>
      <c r="M120" s="160">
        <v>0</v>
      </c>
      <c r="N120" s="160">
        <v>0</v>
      </c>
      <c r="O120" s="160">
        <v>0</v>
      </c>
      <c r="P120" s="160">
        <v>0</v>
      </c>
      <c r="Q120" s="160">
        <v>0</v>
      </c>
      <c r="R120" s="160">
        <v>0</v>
      </c>
      <c r="S120" s="156"/>
    </row>
    <row r="121" spans="1:19" s="3" customFormat="1" ht="24" customHeight="1">
      <c r="A121" s="188"/>
      <c r="B121" s="188"/>
      <c r="C121" s="178">
        <v>4300</v>
      </c>
      <c r="D121" s="171" t="s">
        <v>361</v>
      </c>
      <c r="E121" s="160">
        <f t="shared" si="37"/>
        <v>200</v>
      </c>
      <c r="F121" s="160">
        <f t="shared" si="38"/>
        <v>200</v>
      </c>
      <c r="G121" s="160">
        <v>0</v>
      </c>
      <c r="H121" s="160">
        <v>200</v>
      </c>
      <c r="I121" s="160">
        <v>0</v>
      </c>
      <c r="J121" s="160">
        <v>0</v>
      </c>
      <c r="K121" s="160">
        <v>0</v>
      </c>
      <c r="L121" s="160">
        <v>0</v>
      </c>
      <c r="M121" s="160">
        <v>0</v>
      </c>
      <c r="N121" s="160">
        <v>0</v>
      </c>
      <c r="O121" s="160">
        <v>0</v>
      </c>
      <c r="P121" s="160">
        <v>0</v>
      </c>
      <c r="Q121" s="160">
        <v>0</v>
      </c>
      <c r="R121" s="160">
        <v>0</v>
      </c>
      <c r="S121" s="156"/>
    </row>
    <row r="122" spans="1:19" s="3" customFormat="1" ht="38.25" customHeight="1">
      <c r="A122" s="188"/>
      <c r="B122" s="188"/>
      <c r="C122" s="178">
        <v>4360</v>
      </c>
      <c r="D122" s="274" t="s">
        <v>423</v>
      </c>
      <c r="E122" s="160">
        <f t="shared" si="37"/>
        <v>130</v>
      </c>
      <c r="F122" s="160">
        <f t="shared" si="38"/>
        <v>130</v>
      </c>
      <c r="G122" s="160">
        <v>0</v>
      </c>
      <c r="H122" s="160">
        <v>130</v>
      </c>
      <c r="I122" s="160">
        <v>0</v>
      </c>
      <c r="J122" s="160">
        <v>0</v>
      </c>
      <c r="K122" s="160">
        <v>0</v>
      </c>
      <c r="L122" s="160">
        <v>0</v>
      </c>
      <c r="M122" s="160">
        <v>0</v>
      </c>
      <c r="N122" s="160">
        <v>0</v>
      </c>
      <c r="O122" s="160">
        <v>0</v>
      </c>
      <c r="P122" s="160">
        <v>0</v>
      </c>
      <c r="Q122" s="160">
        <v>0</v>
      </c>
      <c r="R122" s="160">
        <v>0</v>
      </c>
      <c r="S122" s="156"/>
    </row>
    <row r="123" spans="1:19" s="3" customFormat="1" ht="25.5" customHeight="1">
      <c r="A123" s="224">
        <v>752</v>
      </c>
      <c r="B123" s="221"/>
      <c r="C123" s="222"/>
      <c r="D123" s="225" t="s">
        <v>404</v>
      </c>
      <c r="E123" s="223">
        <f t="shared" si="37"/>
        <v>600</v>
      </c>
      <c r="F123" s="223">
        <f t="shared" si="38"/>
        <v>600</v>
      </c>
      <c r="G123" s="223">
        <f>G124</f>
        <v>0</v>
      </c>
      <c r="H123" s="223">
        <f>H124</f>
        <v>600</v>
      </c>
      <c r="I123" s="223">
        <f t="shared" ref="I123:R123" si="39">I124</f>
        <v>0</v>
      </c>
      <c r="J123" s="223">
        <f t="shared" si="39"/>
        <v>0</v>
      </c>
      <c r="K123" s="223">
        <f t="shared" si="39"/>
        <v>0</v>
      </c>
      <c r="L123" s="223">
        <f t="shared" si="39"/>
        <v>0</v>
      </c>
      <c r="M123" s="223">
        <f t="shared" si="39"/>
        <v>0</v>
      </c>
      <c r="N123" s="223">
        <f>O123+Q123+R123</f>
        <v>0</v>
      </c>
      <c r="O123" s="223">
        <f t="shared" si="39"/>
        <v>0</v>
      </c>
      <c r="P123" s="223">
        <f t="shared" si="39"/>
        <v>0</v>
      </c>
      <c r="Q123" s="223">
        <f t="shared" si="39"/>
        <v>0</v>
      </c>
      <c r="R123" s="223">
        <f t="shared" si="39"/>
        <v>0</v>
      </c>
      <c r="S123" s="156"/>
    </row>
    <row r="124" spans="1:19" s="3" customFormat="1" ht="27" customHeight="1">
      <c r="A124" s="226"/>
      <c r="B124" s="234">
        <v>75212</v>
      </c>
      <c r="C124" s="227"/>
      <c r="D124" s="241" t="s">
        <v>405</v>
      </c>
      <c r="E124" s="237">
        <f t="shared" si="37"/>
        <v>600</v>
      </c>
      <c r="F124" s="237">
        <f t="shared" si="38"/>
        <v>600</v>
      </c>
      <c r="G124" s="237">
        <f>SUM(G126:G127)</f>
        <v>0</v>
      </c>
      <c r="H124" s="237">
        <f>SUM(H126:H127)</f>
        <v>600</v>
      </c>
      <c r="I124" s="237">
        <f>SUM(I126:I127)</f>
        <v>0</v>
      </c>
      <c r="J124" s="237">
        <f>SUM(J125:J127)</f>
        <v>0</v>
      </c>
      <c r="K124" s="237">
        <f>SUM(K126:K127)</f>
        <v>0</v>
      </c>
      <c r="L124" s="237">
        <f>SUM(L126:L127)</f>
        <v>0</v>
      </c>
      <c r="M124" s="237">
        <f>SUM(M126:M127)</f>
        <v>0</v>
      </c>
      <c r="N124" s="237">
        <f>O124+Q124+R124</f>
        <v>0</v>
      </c>
      <c r="O124" s="237">
        <f>SUM(O126:O127)</f>
        <v>0</v>
      </c>
      <c r="P124" s="237">
        <f>SUM(P126:P127)</f>
        <v>0</v>
      </c>
      <c r="Q124" s="237">
        <f>SUM(Q126:Q127)</f>
        <v>0</v>
      </c>
      <c r="R124" s="237">
        <f>SUM(R126:R127)</f>
        <v>0</v>
      </c>
      <c r="S124" s="156"/>
    </row>
    <row r="125" spans="1:19" s="3" customFormat="1" ht="21.75" customHeight="1">
      <c r="A125" s="246"/>
      <c r="B125" s="228"/>
      <c r="C125" s="229">
        <v>3030</v>
      </c>
      <c r="D125" s="171" t="s">
        <v>367</v>
      </c>
      <c r="E125" s="220">
        <f t="shared" si="37"/>
        <v>0</v>
      </c>
      <c r="F125" s="220">
        <f t="shared" si="38"/>
        <v>0</v>
      </c>
      <c r="G125" s="220">
        <v>0</v>
      </c>
      <c r="H125" s="220">
        <v>0</v>
      </c>
      <c r="I125" s="220">
        <v>0</v>
      </c>
      <c r="J125" s="220">
        <v>0</v>
      </c>
      <c r="K125" s="220">
        <v>0</v>
      </c>
      <c r="L125" s="220">
        <v>0</v>
      </c>
      <c r="M125" s="220">
        <v>0</v>
      </c>
      <c r="N125" s="220">
        <v>0</v>
      </c>
      <c r="O125" s="220">
        <v>0</v>
      </c>
      <c r="P125" s="220">
        <v>0</v>
      </c>
      <c r="Q125" s="220">
        <v>0</v>
      </c>
      <c r="R125" s="220">
        <v>0</v>
      </c>
      <c r="S125" s="156"/>
    </row>
    <row r="126" spans="1:19" s="3" customFormat="1" ht="27" customHeight="1">
      <c r="A126" s="188"/>
      <c r="B126" s="188"/>
      <c r="C126" s="178">
        <v>4210</v>
      </c>
      <c r="D126" s="171" t="s">
        <v>357</v>
      </c>
      <c r="E126" s="160">
        <f t="shared" si="37"/>
        <v>200</v>
      </c>
      <c r="F126" s="160">
        <f t="shared" si="38"/>
        <v>200</v>
      </c>
      <c r="G126" s="160">
        <v>0</v>
      </c>
      <c r="H126" s="160">
        <v>200</v>
      </c>
      <c r="I126" s="160">
        <v>0</v>
      </c>
      <c r="J126" s="160">
        <v>0</v>
      </c>
      <c r="K126" s="160">
        <v>0</v>
      </c>
      <c r="L126" s="160">
        <v>0</v>
      </c>
      <c r="M126" s="160">
        <v>0</v>
      </c>
      <c r="N126" s="160">
        <v>0</v>
      </c>
      <c r="O126" s="160">
        <v>0</v>
      </c>
      <c r="P126" s="160">
        <v>0</v>
      </c>
      <c r="Q126" s="160">
        <v>0</v>
      </c>
      <c r="R126" s="160">
        <v>0</v>
      </c>
      <c r="S126" s="156"/>
    </row>
    <row r="127" spans="1:19" s="3" customFormat="1" ht="29.25" customHeight="1">
      <c r="A127" s="188"/>
      <c r="B127" s="188"/>
      <c r="C127" s="178">
        <v>4300</v>
      </c>
      <c r="D127" s="171" t="s">
        <v>361</v>
      </c>
      <c r="E127" s="160">
        <f t="shared" si="37"/>
        <v>400</v>
      </c>
      <c r="F127" s="160">
        <f t="shared" si="38"/>
        <v>400</v>
      </c>
      <c r="G127" s="160">
        <v>0</v>
      </c>
      <c r="H127" s="160">
        <v>400</v>
      </c>
      <c r="I127" s="160">
        <v>0</v>
      </c>
      <c r="J127" s="160">
        <v>0</v>
      </c>
      <c r="K127" s="160">
        <v>0</v>
      </c>
      <c r="L127" s="160">
        <v>0</v>
      </c>
      <c r="M127" s="160">
        <v>0</v>
      </c>
      <c r="N127" s="160">
        <v>0</v>
      </c>
      <c r="O127" s="160">
        <v>0</v>
      </c>
      <c r="P127" s="160">
        <v>0</v>
      </c>
      <c r="Q127" s="160">
        <v>0</v>
      </c>
      <c r="R127" s="160">
        <v>0</v>
      </c>
      <c r="S127" s="156"/>
    </row>
    <row r="128" spans="1:19" s="3" customFormat="1" ht="36.75" customHeight="1">
      <c r="A128" s="189">
        <v>754</v>
      </c>
      <c r="B128" s="189"/>
      <c r="C128" s="169"/>
      <c r="D128" s="173" t="s">
        <v>295</v>
      </c>
      <c r="E128" s="157">
        <f t="shared" si="37"/>
        <v>265109</v>
      </c>
      <c r="F128" s="157">
        <f>SUM(G128:L128)</f>
        <v>165109</v>
      </c>
      <c r="G128" s="157">
        <f t="shared" ref="G128:M128" si="40">G129+G147+G150+G156</f>
        <v>57479</v>
      </c>
      <c r="H128" s="157">
        <f t="shared" si="40"/>
        <v>92630</v>
      </c>
      <c r="I128" s="157">
        <f t="shared" si="40"/>
        <v>0</v>
      </c>
      <c r="J128" s="157">
        <f t="shared" si="40"/>
        <v>15000</v>
      </c>
      <c r="K128" s="157">
        <f t="shared" si="40"/>
        <v>0</v>
      </c>
      <c r="L128" s="157">
        <f t="shared" si="40"/>
        <v>0</v>
      </c>
      <c r="M128" s="157">
        <f t="shared" si="40"/>
        <v>0</v>
      </c>
      <c r="N128" s="157">
        <f>N129+N150</f>
        <v>100000</v>
      </c>
      <c r="O128" s="157">
        <f>O129+O150</f>
        <v>100000</v>
      </c>
      <c r="P128" s="157">
        <f>P129+P150</f>
        <v>0</v>
      </c>
      <c r="Q128" s="157">
        <f>Q129+Q150</f>
        <v>0</v>
      </c>
      <c r="R128" s="157">
        <f>R129+R150</f>
        <v>0</v>
      </c>
      <c r="S128" s="156"/>
    </row>
    <row r="129" spans="1:19" s="3" customFormat="1" ht="22.5" customHeight="1">
      <c r="A129" s="187"/>
      <c r="B129" s="187">
        <v>75412</v>
      </c>
      <c r="C129" s="180"/>
      <c r="D129" s="181" t="s">
        <v>296</v>
      </c>
      <c r="E129" s="164">
        <f t="shared" si="37"/>
        <v>230179</v>
      </c>
      <c r="F129" s="164">
        <f>SUM(G129:M129)</f>
        <v>130179</v>
      </c>
      <c r="G129" s="164">
        <f t="shared" ref="G129:M129" si="41">SUM(G130:G146)</f>
        <v>57479</v>
      </c>
      <c r="H129" s="164">
        <f t="shared" si="41"/>
        <v>57700</v>
      </c>
      <c r="I129" s="164">
        <f t="shared" si="41"/>
        <v>0</v>
      </c>
      <c r="J129" s="164">
        <f t="shared" si="41"/>
        <v>15000</v>
      </c>
      <c r="K129" s="164">
        <f t="shared" si="41"/>
        <v>0</v>
      </c>
      <c r="L129" s="164">
        <f t="shared" si="41"/>
        <v>0</v>
      </c>
      <c r="M129" s="164">
        <f t="shared" si="41"/>
        <v>0</v>
      </c>
      <c r="N129" s="164">
        <f>O129+Q129+R129</f>
        <v>100000</v>
      </c>
      <c r="O129" s="164">
        <f>SUM(O130:O146)</f>
        <v>100000</v>
      </c>
      <c r="P129" s="164">
        <f>SUM(P130:P146)</f>
        <v>0</v>
      </c>
      <c r="Q129" s="164">
        <f>SUM(Q130:Q146)</f>
        <v>0</v>
      </c>
      <c r="R129" s="164">
        <f>SUM(R130:R146)</f>
        <v>0</v>
      </c>
      <c r="S129" s="156"/>
    </row>
    <row r="130" spans="1:19" s="3" customFormat="1" ht="27.75" customHeight="1">
      <c r="A130" s="228"/>
      <c r="B130" s="188"/>
      <c r="C130" s="178">
        <v>3030</v>
      </c>
      <c r="D130" s="171" t="s">
        <v>367</v>
      </c>
      <c r="E130" s="160">
        <f t="shared" ref="E130:E142" si="42">SUM(F130+N130)</f>
        <v>15000</v>
      </c>
      <c r="F130" s="160">
        <f>SUM(G130:M130)</f>
        <v>15000</v>
      </c>
      <c r="G130" s="160">
        <v>0</v>
      </c>
      <c r="H130" s="160">
        <v>0</v>
      </c>
      <c r="I130" s="160">
        <v>0</v>
      </c>
      <c r="J130" s="160">
        <v>15000</v>
      </c>
      <c r="K130" s="160">
        <v>0</v>
      </c>
      <c r="L130" s="160">
        <v>0</v>
      </c>
      <c r="M130" s="160">
        <v>0</v>
      </c>
      <c r="N130" s="160">
        <v>0</v>
      </c>
      <c r="O130" s="160">
        <v>0</v>
      </c>
      <c r="P130" s="160">
        <v>0</v>
      </c>
      <c r="Q130" s="160">
        <v>0</v>
      </c>
      <c r="R130" s="160">
        <v>0</v>
      </c>
      <c r="S130" s="156"/>
    </row>
    <row r="131" spans="1:19" s="3" customFormat="1" ht="27" customHeight="1">
      <c r="A131" s="228"/>
      <c r="B131" s="188"/>
      <c r="C131" s="178">
        <v>4010</v>
      </c>
      <c r="D131" s="171" t="s">
        <v>352</v>
      </c>
      <c r="E131" s="160">
        <f t="shared" si="42"/>
        <v>33372</v>
      </c>
      <c r="F131" s="160">
        <f t="shared" ref="F131:F155" si="43">SUM(G131:M131)</f>
        <v>33372</v>
      </c>
      <c r="G131" s="160">
        <v>33372</v>
      </c>
      <c r="H131" s="160">
        <v>0</v>
      </c>
      <c r="I131" s="160">
        <v>0</v>
      </c>
      <c r="J131" s="160">
        <v>0</v>
      </c>
      <c r="K131" s="160">
        <v>0</v>
      </c>
      <c r="L131" s="160">
        <v>0</v>
      </c>
      <c r="M131" s="160">
        <v>0</v>
      </c>
      <c r="N131" s="160">
        <v>0</v>
      </c>
      <c r="O131" s="160">
        <v>0</v>
      </c>
      <c r="P131" s="160">
        <v>0</v>
      </c>
      <c r="Q131" s="160">
        <v>0</v>
      </c>
      <c r="R131" s="160">
        <v>0</v>
      </c>
      <c r="S131" s="156"/>
    </row>
    <row r="132" spans="1:19" s="3" customFormat="1" ht="22.5">
      <c r="A132" s="188"/>
      <c r="B132" s="188"/>
      <c r="C132" s="178">
        <v>4110</v>
      </c>
      <c r="D132" s="171" t="s">
        <v>354</v>
      </c>
      <c r="E132" s="160">
        <f t="shared" si="42"/>
        <v>6489</v>
      </c>
      <c r="F132" s="160">
        <f t="shared" si="43"/>
        <v>6489</v>
      </c>
      <c r="G132" s="160">
        <v>6489</v>
      </c>
      <c r="H132" s="160">
        <v>0</v>
      </c>
      <c r="I132" s="160">
        <v>0</v>
      </c>
      <c r="J132" s="160">
        <v>0</v>
      </c>
      <c r="K132" s="160">
        <v>0</v>
      </c>
      <c r="L132" s="160">
        <v>0</v>
      </c>
      <c r="M132" s="160">
        <v>0</v>
      </c>
      <c r="N132" s="160">
        <v>0</v>
      </c>
      <c r="O132" s="160">
        <v>0</v>
      </c>
      <c r="P132" s="160">
        <v>0</v>
      </c>
      <c r="Q132" s="160">
        <v>0</v>
      </c>
      <c r="R132" s="160">
        <v>0</v>
      </c>
      <c r="S132" s="156"/>
    </row>
    <row r="133" spans="1:19" s="3" customFormat="1" ht="23.25" customHeight="1">
      <c r="A133" s="188"/>
      <c r="B133" s="188"/>
      <c r="C133" s="178">
        <v>4120</v>
      </c>
      <c r="D133" s="171" t="s">
        <v>355</v>
      </c>
      <c r="E133" s="160">
        <f t="shared" si="42"/>
        <v>818</v>
      </c>
      <c r="F133" s="160">
        <f t="shared" si="43"/>
        <v>818</v>
      </c>
      <c r="G133" s="160">
        <v>818</v>
      </c>
      <c r="H133" s="160">
        <v>0</v>
      </c>
      <c r="I133" s="160">
        <v>0</v>
      </c>
      <c r="J133" s="160">
        <v>0</v>
      </c>
      <c r="K133" s="160">
        <v>0</v>
      </c>
      <c r="L133" s="160">
        <v>0</v>
      </c>
      <c r="M133" s="160">
        <v>0</v>
      </c>
      <c r="N133" s="160">
        <v>0</v>
      </c>
      <c r="O133" s="160">
        <v>0</v>
      </c>
      <c r="P133" s="160">
        <v>0</v>
      </c>
      <c r="Q133" s="160">
        <v>0</v>
      </c>
      <c r="R133" s="160">
        <v>0</v>
      </c>
      <c r="S133" s="156"/>
    </row>
    <row r="134" spans="1:19" s="3" customFormat="1" ht="24" customHeight="1">
      <c r="A134" s="188"/>
      <c r="B134" s="188"/>
      <c r="C134" s="178">
        <v>4170</v>
      </c>
      <c r="D134" s="171" t="s">
        <v>356</v>
      </c>
      <c r="E134" s="160">
        <f t="shared" si="42"/>
        <v>16800</v>
      </c>
      <c r="F134" s="160">
        <f t="shared" si="43"/>
        <v>16800</v>
      </c>
      <c r="G134" s="160">
        <v>16800</v>
      </c>
      <c r="H134" s="160">
        <v>0</v>
      </c>
      <c r="I134" s="160">
        <v>0</v>
      </c>
      <c r="J134" s="160">
        <v>0</v>
      </c>
      <c r="K134" s="160">
        <v>0</v>
      </c>
      <c r="L134" s="160">
        <v>0</v>
      </c>
      <c r="M134" s="160">
        <v>0</v>
      </c>
      <c r="N134" s="160">
        <v>0</v>
      </c>
      <c r="O134" s="160">
        <v>0</v>
      </c>
      <c r="P134" s="160">
        <v>0</v>
      </c>
      <c r="Q134" s="160">
        <v>0</v>
      </c>
      <c r="R134" s="160">
        <v>0</v>
      </c>
      <c r="S134" s="156"/>
    </row>
    <row r="135" spans="1:19" s="3" customFormat="1" ht="24.75" customHeight="1">
      <c r="A135" s="188"/>
      <c r="B135" s="188"/>
      <c r="C135" s="178">
        <v>4210</v>
      </c>
      <c r="D135" s="171" t="s">
        <v>357</v>
      </c>
      <c r="E135" s="160">
        <f t="shared" si="42"/>
        <v>15000</v>
      </c>
      <c r="F135" s="160">
        <f t="shared" si="43"/>
        <v>15000</v>
      </c>
      <c r="G135" s="160">
        <v>0</v>
      </c>
      <c r="H135" s="160">
        <v>15000</v>
      </c>
      <c r="I135" s="160">
        <v>0</v>
      </c>
      <c r="J135" s="160">
        <v>0</v>
      </c>
      <c r="K135" s="160">
        <v>0</v>
      </c>
      <c r="L135" s="160">
        <v>0</v>
      </c>
      <c r="M135" s="160">
        <v>0</v>
      </c>
      <c r="N135" s="160">
        <v>0</v>
      </c>
      <c r="O135" s="160">
        <v>0</v>
      </c>
      <c r="P135" s="160">
        <v>0</v>
      </c>
      <c r="Q135" s="160">
        <v>0</v>
      </c>
      <c r="R135" s="160">
        <v>0</v>
      </c>
      <c r="S135" s="156"/>
    </row>
    <row r="136" spans="1:19" s="3" customFormat="1" ht="24.75" customHeight="1">
      <c r="A136" s="188"/>
      <c r="B136" s="188"/>
      <c r="C136" s="178">
        <v>4210</v>
      </c>
      <c r="D136" s="171" t="s">
        <v>426</v>
      </c>
      <c r="E136" s="160">
        <f t="shared" si="42"/>
        <v>17000</v>
      </c>
      <c r="F136" s="160">
        <f>SUM(G136:M136)</f>
        <v>17000</v>
      </c>
      <c r="G136" s="160">
        <v>0</v>
      </c>
      <c r="H136" s="160">
        <v>17000</v>
      </c>
      <c r="I136" s="160">
        <v>0</v>
      </c>
      <c r="J136" s="160">
        <v>0</v>
      </c>
      <c r="K136" s="160">
        <v>0</v>
      </c>
      <c r="L136" s="160">
        <v>0</v>
      </c>
      <c r="M136" s="160">
        <v>0</v>
      </c>
      <c r="N136" s="160">
        <v>0</v>
      </c>
      <c r="O136" s="160">
        <v>0</v>
      </c>
      <c r="P136" s="160">
        <v>0</v>
      </c>
      <c r="Q136" s="160">
        <v>0</v>
      </c>
      <c r="R136" s="160">
        <v>0</v>
      </c>
      <c r="S136" s="156"/>
    </row>
    <row r="137" spans="1:19" s="3" customFormat="1">
      <c r="A137" s="188"/>
      <c r="B137" s="188"/>
      <c r="C137" s="178">
        <v>4260</v>
      </c>
      <c r="D137" s="171" t="s">
        <v>358</v>
      </c>
      <c r="E137" s="160">
        <f t="shared" si="42"/>
        <v>6000</v>
      </c>
      <c r="F137" s="160">
        <f t="shared" si="43"/>
        <v>6000</v>
      </c>
      <c r="G137" s="160">
        <v>0</v>
      </c>
      <c r="H137" s="160">
        <v>6000</v>
      </c>
      <c r="I137" s="160">
        <v>0</v>
      </c>
      <c r="J137" s="160">
        <v>0</v>
      </c>
      <c r="K137" s="160">
        <v>0</v>
      </c>
      <c r="L137" s="160">
        <v>0</v>
      </c>
      <c r="M137" s="160">
        <v>0</v>
      </c>
      <c r="N137" s="160">
        <v>0</v>
      </c>
      <c r="O137" s="160">
        <v>0</v>
      </c>
      <c r="P137" s="160">
        <v>0</v>
      </c>
      <c r="Q137" s="160">
        <v>0</v>
      </c>
      <c r="R137" s="160">
        <v>0</v>
      </c>
      <c r="S137" s="156"/>
    </row>
    <row r="138" spans="1:19" s="3" customFormat="1" ht="22.5">
      <c r="A138" s="188"/>
      <c r="B138" s="188"/>
      <c r="C138" s="178">
        <v>4270</v>
      </c>
      <c r="D138" s="171" t="s">
        <v>359</v>
      </c>
      <c r="E138" s="160">
        <f t="shared" si="42"/>
        <v>5000</v>
      </c>
      <c r="F138" s="160">
        <f t="shared" si="43"/>
        <v>5000</v>
      </c>
      <c r="G138" s="160">
        <v>0</v>
      </c>
      <c r="H138" s="160">
        <v>5000</v>
      </c>
      <c r="I138" s="160">
        <v>0</v>
      </c>
      <c r="J138" s="160">
        <v>0</v>
      </c>
      <c r="K138" s="160">
        <v>0</v>
      </c>
      <c r="L138" s="160">
        <v>0</v>
      </c>
      <c r="M138" s="160">
        <v>0</v>
      </c>
      <c r="N138" s="160">
        <v>0</v>
      </c>
      <c r="O138" s="160">
        <v>0</v>
      </c>
      <c r="P138" s="160">
        <v>0</v>
      </c>
      <c r="Q138" s="160">
        <v>0</v>
      </c>
      <c r="R138" s="160">
        <v>0</v>
      </c>
      <c r="S138" s="156"/>
    </row>
    <row r="139" spans="1:19" s="3" customFormat="1" ht="21.75" customHeight="1">
      <c r="A139" s="188"/>
      <c r="B139" s="188"/>
      <c r="C139" s="178">
        <v>4280</v>
      </c>
      <c r="D139" s="171" t="s">
        <v>360</v>
      </c>
      <c r="E139" s="160">
        <f t="shared" si="42"/>
        <v>3000</v>
      </c>
      <c r="F139" s="160">
        <f t="shared" si="43"/>
        <v>3000</v>
      </c>
      <c r="G139" s="160">
        <v>0</v>
      </c>
      <c r="H139" s="160">
        <v>3000</v>
      </c>
      <c r="I139" s="160">
        <v>0</v>
      </c>
      <c r="J139" s="160">
        <v>0</v>
      </c>
      <c r="K139" s="160">
        <v>0</v>
      </c>
      <c r="L139" s="160">
        <v>0</v>
      </c>
      <c r="M139" s="160">
        <v>0</v>
      </c>
      <c r="N139" s="160">
        <v>0</v>
      </c>
      <c r="O139" s="160">
        <v>0</v>
      </c>
      <c r="P139" s="160">
        <v>0</v>
      </c>
      <c r="Q139" s="160">
        <v>0</v>
      </c>
      <c r="R139" s="160">
        <v>0</v>
      </c>
      <c r="S139" s="156"/>
    </row>
    <row r="140" spans="1:19" s="3" customFormat="1" ht="21.75" customHeight="1">
      <c r="A140" s="188"/>
      <c r="B140" s="188"/>
      <c r="C140" s="178">
        <v>4300</v>
      </c>
      <c r="D140" s="171" t="s">
        <v>361</v>
      </c>
      <c r="E140" s="160">
        <f t="shared" si="42"/>
        <v>3000</v>
      </c>
      <c r="F140" s="160">
        <f t="shared" si="43"/>
        <v>3000</v>
      </c>
      <c r="G140" s="160">
        <v>0</v>
      </c>
      <c r="H140" s="160">
        <v>3000</v>
      </c>
      <c r="I140" s="160">
        <v>0</v>
      </c>
      <c r="J140" s="160">
        <v>0</v>
      </c>
      <c r="K140" s="160">
        <v>0</v>
      </c>
      <c r="L140" s="160">
        <v>0</v>
      </c>
      <c r="M140" s="160">
        <v>0</v>
      </c>
      <c r="N140" s="160">
        <v>0</v>
      </c>
      <c r="O140" s="160">
        <v>0</v>
      </c>
      <c r="P140" s="160">
        <v>0</v>
      </c>
      <c r="Q140" s="160">
        <v>0</v>
      </c>
      <c r="R140" s="160">
        <v>0</v>
      </c>
      <c r="S140" s="156"/>
    </row>
    <row r="141" spans="1:19" s="3" customFormat="1" ht="22.5" customHeight="1">
      <c r="A141" s="188"/>
      <c r="B141" s="188"/>
      <c r="C141" s="178">
        <v>4410</v>
      </c>
      <c r="D141" s="171" t="s">
        <v>362</v>
      </c>
      <c r="E141" s="160">
        <f t="shared" si="42"/>
        <v>600</v>
      </c>
      <c r="F141" s="160">
        <f t="shared" si="43"/>
        <v>600</v>
      </c>
      <c r="G141" s="160">
        <v>0</v>
      </c>
      <c r="H141" s="160">
        <v>600</v>
      </c>
      <c r="I141" s="160">
        <v>0</v>
      </c>
      <c r="J141" s="160">
        <v>0</v>
      </c>
      <c r="K141" s="160">
        <v>0</v>
      </c>
      <c r="L141" s="160">
        <v>0</v>
      </c>
      <c r="M141" s="160">
        <v>0</v>
      </c>
      <c r="N141" s="160">
        <v>0</v>
      </c>
      <c r="O141" s="160">
        <v>0</v>
      </c>
      <c r="P141" s="160">
        <v>0</v>
      </c>
      <c r="Q141" s="160">
        <v>0</v>
      </c>
      <c r="R141" s="160">
        <v>0</v>
      </c>
      <c r="S141" s="156"/>
    </row>
    <row r="142" spans="1:19" s="3" customFormat="1" ht="20.25" customHeight="1">
      <c r="A142" s="188"/>
      <c r="B142" s="188"/>
      <c r="C142" s="178">
        <v>4430</v>
      </c>
      <c r="D142" s="171" t="s">
        <v>319</v>
      </c>
      <c r="E142" s="160">
        <f t="shared" si="42"/>
        <v>4500</v>
      </c>
      <c r="F142" s="160">
        <f t="shared" si="43"/>
        <v>4500</v>
      </c>
      <c r="G142" s="160">
        <v>0</v>
      </c>
      <c r="H142" s="160">
        <v>4500</v>
      </c>
      <c r="I142" s="160">
        <v>0</v>
      </c>
      <c r="J142" s="160">
        <v>0</v>
      </c>
      <c r="K142" s="160">
        <v>0</v>
      </c>
      <c r="L142" s="160">
        <v>0</v>
      </c>
      <c r="M142" s="160">
        <v>0</v>
      </c>
      <c r="N142" s="160">
        <v>0</v>
      </c>
      <c r="O142" s="160">
        <v>0</v>
      </c>
      <c r="P142" s="160">
        <v>0</v>
      </c>
      <c r="Q142" s="160">
        <v>0</v>
      </c>
      <c r="R142" s="160">
        <v>0</v>
      </c>
      <c r="S142" s="156"/>
    </row>
    <row r="143" spans="1:19" s="3" customFormat="1" ht="21.75" customHeight="1">
      <c r="A143" s="188"/>
      <c r="B143" s="188"/>
      <c r="C143" s="178">
        <v>4440</v>
      </c>
      <c r="D143" s="171" t="s">
        <v>363</v>
      </c>
      <c r="E143" s="160">
        <f>SUM(F143+N144)</f>
        <v>1100</v>
      </c>
      <c r="F143" s="160">
        <f t="shared" si="43"/>
        <v>1100</v>
      </c>
      <c r="G143" s="160">
        <v>0</v>
      </c>
      <c r="H143" s="160">
        <v>1100</v>
      </c>
      <c r="I143" s="160">
        <v>0</v>
      </c>
      <c r="J143" s="160">
        <v>0</v>
      </c>
      <c r="K143" s="160">
        <v>0</v>
      </c>
      <c r="L143" s="160">
        <v>0</v>
      </c>
      <c r="M143" s="160">
        <v>0</v>
      </c>
      <c r="N143" s="160">
        <v>0</v>
      </c>
      <c r="O143" s="160">
        <v>0</v>
      </c>
      <c r="P143" s="160">
        <v>0</v>
      </c>
      <c r="Q143" s="160">
        <v>0</v>
      </c>
      <c r="R143" s="160">
        <v>0</v>
      </c>
      <c r="S143" s="156"/>
    </row>
    <row r="144" spans="1:19" s="3" customFormat="1" ht="26.25" customHeight="1">
      <c r="A144" s="188"/>
      <c r="B144" s="188"/>
      <c r="C144" s="178">
        <v>4480</v>
      </c>
      <c r="D144" s="171" t="s">
        <v>401</v>
      </c>
      <c r="E144" s="160">
        <f t="shared" ref="E144:E159" si="44">SUM(F144+N144)</f>
        <v>2000</v>
      </c>
      <c r="F144" s="160">
        <f t="shared" si="43"/>
        <v>2000</v>
      </c>
      <c r="G144" s="160">
        <v>0</v>
      </c>
      <c r="H144" s="160">
        <v>2000</v>
      </c>
      <c r="I144" s="160">
        <f>-K144-J144-J144-J144-J144-J144</f>
        <v>0</v>
      </c>
      <c r="J144" s="160">
        <v>0</v>
      </c>
      <c r="K144" s="160">
        <v>0</v>
      </c>
      <c r="L144" s="160">
        <v>0</v>
      </c>
      <c r="M144" s="160">
        <v>0</v>
      </c>
      <c r="N144" s="160">
        <v>0</v>
      </c>
      <c r="O144" s="160">
        <v>0</v>
      </c>
      <c r="P144" s="160">
        <v>0</v>
      </c>
      <c r="Q144" s="160">
        <v>0</v>
      </c>
      <c r="R144" s="160">
        <v>0</v>
      </c>
      <c r="S144" s="156"/>
    </row>
    <row r="145" spans="1:19" s="3" customFormat="1" ht="37.5" customHeight="1">
      <c r="A145" s="188"/>
      <c r="B145" s="188"/>
      <c r="C145" s="178">
        <v>4700</v>
      </c>
      <c r="D145" s="171" t="s">
        <v>351</v>
      </c>
      <c r="E145" s="160">
        <f t="shared" si="44"/>
        <v>500</v>
      </c>
      <c r="F145" s="160">
        <f>SUM(G145:M145)</f>
        <v>500</v>
      </c>
      <c r="G145" s="160">
        <v>0</v>
      </c>
      <c r="H145" s="160">
        <v>500</v>
      </c>
      <c r="I145" s="160">
        <f>-K145-J145-J145-J145-J145-J145</f>
        <v>0</v>
      </c>
      <c r="J145" s="160">
        <v>0</v>
      </c>
      <c r="K145" s="160">
        <v>0</v>
      </c>
      <c r="L145" s="160">
        <v>0</v>
      </c>
      <c r="M145" s="160">
        <v>0</v>
      </c>
      <c r="N145" s="160">
        <v>0</v>
      </c>
      <c r="O145" s="160">
        <v>0</v>
      </c>
      <c r="P145" s="160">
        <v>0</v>
      </c>
      <c r="Q145" s="160">
        <v>0</v>
      </c>
      <c r="R145" s="160">
        <v>0</v>
      </c>
      <c r="S145" s="156"/>
    </row>
    <row r="146" spans="1:19" s="3" customFormat="1" ht="90">
      <c r="A146" s="188"/>
      <c r="B146" s="188"/>
      <c r="C146" s="229">
        <v>6230</v>
      </c>
      <c r="D146" s="257" t="s">
        <v>460</v>
      </c>
      <c r="E146" s="160">
        <f t="shared" si="44"/>
        <v>100000</v>
      </c>
      <c r="F146" s="160">
        <f>SUM(G146:M146)</f>
        <v>0</v>
      </c>
      <c r="G146" s="160">
        <v>0</v>
      </c>
      <c r="H146" s="160">
        <v>0</v>
      </c>
      <c r="I146" s="160">
        <f>-K146-J146-J146-J146-J146-J146</f>
        <v>0</v>
      </c>
      <c r="J146" s="160">
        <v>0</v>
      </c>
      <c r="K146" s="160">
        <v>0</v>
      </c>
      <c r="L146" s="160">
        <v>0</v>
      </c>
      <c r="M146" s="160">
        <v>0</v>
      </c>
      <c r="N146" s="220">
        <f>O146+Q146+R146</f>
        <v>100000</v>
      </c>
      <c r="O146" s="220">
        <v>100000</v>
      </c>
      <c r="P146" s="160">
        <v>0</v>
      </c>
      <c r="Q146" s="160">
        <v>0</v>
      </c>
      <c r="R146" s="160">
        <v>0</v>
      </c>
      <c r="S146" s="156"/>
    </row>
    <row r="147" spans="1:19" s="3" customFormat="1" ht="24" customHeight="1">
      <c r="A147" s="226"/>
      <c r="B147" s="234">
        <v>75414</v>
      </c>
      <c r="C147" s="227"/>
      <c r="D147" s="235" t="s">
        <v>406</v>
      </c>
      <c r="E147" s="252">
        <f t="shared" si="44"/>
        <v>30500</v>
      </c>
      <c r="F147" s="252">
        <f t="shared" si="43"/>
        <v>30500</v>
      </c>
      <c r="G147" s="252">
        <f>SUM(G148:G149)</f>
        <v>0</v>
      </c>
      <c r="H147" s="252">
        <f>SUM(H148:H149)</f>
        <v>30500</v>
      </c>
      <c r="I147" s="252">
        <f t="shared" ref="I147:R147" si="45">SUM(I148:I149)</f>
        <v>0</v>
      </c>
      <c r="J147" s="252">
        <f t="shared" si="45"/>
        <v>0</v>
      </c>
      <c r="K147" s="252">
        <f t="shared" si="45"/>
        <v>0</v>
      </c>
      <c r="L147" s="252">
        <f t="shared" si="45"/>
        <v>0</v>
      </c>
      <c r="M147" s="252">
        <f t="shared" si="45"/>
        <v>0</v>
      </c>
      <c r="N147" s="252">
        <f t="shared" si="45"/>
        <v>0</v>
      </c>
      <c r="O147" s="252">
        <f t="shared" si="45"/>
        <v>0</v>
      </c>
      <c r="P147" s="252">
        <f t="shared" si="45"/>
        <v>0</v>
      </c>
      <c r="Q147" s="252">
        <f t="shared" si="45"/>
        <v>0</v>
      </c>
      <c r="R147" s="252">
        <f t="shared" si="45"/>
        <v>0</v>
      </c>
      <c r="S147" s="156"/>
    </row>
    <row r="148" spans="1:19" s="3" customFormat="1" ht="33.75" customHeight="1">
      <c r="A148" s="188"/>
      <c r="B148" s="188"/>
      <c r="C148" s="178">
        <v>4210</v>
      </c>
      <c r="D148" s="171" t="s">
        <v>357</v>
      </c>
      <c r="E148" s="160">
        <f t="shared" si="44"/>
        <v>25500</v>
      </c>
      <c r="F148" s="160">
        <f t="shared" si="43"/>
        <v>25500</v>
      </c>
      <c r="G148" s="160">
        <v>0</v>
      </c>
      <c r="H148" s="160">
        <v>25500</v>
      </c>
      <c r="I148" s="160">
        <v>0</v>
      </c>
      <c r="J148" s="160">
        <v>0</v>
      </c>
      <c r="K148" s="160">
        <v>0</v>
      </c>
      <c r="L148" s="160">
        <v>0</v>
      </c>
      <c r="M148" s="160">
        <v>0</v>
      </c>
      <c r="N148" s="160">
        <v>0</v>
      </c>
      <c r="O148" s="160">
        <v>0</v>
      </c>
      <c r="P148" s="160">
        <v>0</v>
      </c>
      <c r="Q148" s="160">
        <v>0</v>
      </c>
      <c r="R148" s="160">
        <v>0</v>
      </c>
      <c r="S148" s="156"/>
    </row>
    <row r="149" spans="1:19" s="3" customFormat="1" ht="25.5" customHeight="1">
      <c r="A149" s="246"/>
      <c r="B149" s="188"/>
      <c r="C149" s="178">
        <v>4300</v>
      </c>
      <c r="D149" s="171" t="s">
        <v>361</v>
      </c>
      <c r="E149" s="160">
        <f t="shared" si="44"/>
        <v>5000</v>
      </c>
      <c r="F149" s="160">
        <f t="shared" si="43"/>
        <v>5000</v>
      </c>
      <c r="G149" s="160">
        <v>0</v>
      </c>
      <c r="H149" s="160">
        <v>5000</v>
      </c>
      <c r="I149" s="160">
        <v>0</v>
      </c>
      <c r="J149" s="160">
        <v>0</v>
      </c>
      <c r="K149" s="160">
        <v>0</v>
      </c>
      <c r="L149" s="160">
        <v>0</v>
      </c>
      <c r="M149" s="160">
        <v>0</v>
      </c>
      <c r="N149" s="160">
        <v>0</v>
      </c>
      <c r="O149" s="160">
        <v>0</v>
      </c>
      <c r="P149" s="160">
        <v>0</v>
      </c>
      <c r="Q149" s="160">
        <v>0</v>
      </c>
      <c r="R149" s="160">
        <v>0</v>
      </c>
      <c r="S149" s="156"/>
    </row>
    <row r="150" spans="1:19" s="3" customFormat="1" ht="22.5" customHeight="1">
      <c r="A150" s="187"/>
      <c r="B150" s="187">
        <v>75421</v>
      </c>
      <c r="C150" s="180"/>
      <c r="D150" s="181" t="s">
        <v>388</v>
      </c>
      <c r="E150" s="158">
        <f t="shared" si="44"/>
        <v>3500</v>
      </c>
      <c r="F150" s="158">
        <f t="shared" si="43"/>
        <v>3500</v>
      </c>
      <c r="G150" s="164">
        <f>SUM(G151:G155)</f>
        <v>0</v>
      </c>
      <c r="H150" s="164">
        <f>SUM(H151:H155)</f>
        <v>3500</v>
      </c>
      <c r="I150" s="164">
        <f t="shared" ref="I150:R150" si="46">SUM(I151:I155)</f>
        <v>0</v>
      </c>
      <c r="J150" s="164">
        <f t="shared" si="46"/>
        <v>0</v>
      </c>
      <c r="K150" s="164">
        <f t="shared" si="46"/>
        <v>0</v>
      </c>
      <c r="L150" s="164">
        <f t="shared" si="46"/>
        <v>0</v>
      </c>
      <c r="M150" s="164">
        <f t="shared" si="46"/>
        <v>0</v>
      </c>
      <c r="N150" s="164">
        <f t="shared" si="46"/>
        <v>0</v>
      </c>
      <c r="O150" s="164">
        <f t="shared" si="46"/>
        <v>0</v>
      </c>
      <c r="P150" s="164">
        <f t="shared" si="46"/>
        <v>0</v>
      </c>
      <c r="Q150" s="164">
        <f t="shared" si="46"/>
        <v>0</v>
      </c>
      <c r="R150" s="164">
        <f t="shared" si="46"/>
        <v>0</v>
      </c>
      <c r="S150" s="156"/>
    </row>
    <row r="151" spans="1:19" s="3" customFormat="1" ht="24.75" customHeight="1">
      <c r="A151" s="228"/>
      <c r="B151" s="228"/>
      <c r="C151" s="229">
        <v>4210</v>
      </c>
      <c r="D151" s="171" t="s">
        <v>357</v>
      </c>
      <c r="E151" s="220">
        <f t="shared" si="44"/>
        <v>2100</v>
      </c>
      <c r="F151" s="220">
        <f t="shared" si="43"/>
        <v>2100</v>
      </c>
      <c r="G151" s="220">
        <v>0</v>
      </c>
      <c r="H151" s="220">
        <v>2100</v>
      </c>
      <c r="I151" s="220">
        <v>0</v>
      </c>
      <c r="J151" s="220">
        <v>0</v>
      </c>
      <c r="K151" s="220">
        <v>0</v>
      </c>
      <c r="L151" s="220">
        <v>0</v>
      </c>
      <c r="M151" s="220">
        <v>0</v>
      </c>
      <c r="N151" s="220">
        <v>0</v>
      </c>
      <c r="O151" s="220">
        <v>0</v>
      </c>
      <c r="P151" s="220">
        <v>0</v>
      </c>
      <c r="Q151" s="220">
        <v>0</v>
      </c>
      <c r="R151" s="220">
        <v>0</v>
      </c>
      <c r="S151" s="156"/>
    </row>
    <row r="152" spans="1:19" s="3" customFormat="1" ht="26.25" customHeight="1">
      <c r="A152" s="228"/>
      <c r="B152" s="228"/>
      <c r="C152" s="229">
        <v>4300</v>
      </c>
      <c r="D152" s="171" t="s">
        <v>361</v>
      </c>
      <c r="E152" s="220">
        <f t="shared" si="44"/>
        <v>400</v>
      </c>
      <c r="F152" s="220">
        <f t="shared" si="43"/>
        <v>400</v>
      </c>
      <c r="G152" s="220">
        <v>0</v>
      </c>
      <c r="H152" s="220">
        <v>400</v>
      </c>
      <c r="I152" s="220">
        <v>0</v>
      </c>
      <c r="J152" s="220">
        <v>0</v>
      </c>
      <c r="K152" s="220">
        <v>0</v>
      </c>
      <c r="L152" s="220">
        <v>0</v>
      </c>
      <c r="M152" s="220">
        <v>0</v>
      </c>
      <c r="N152" s="220">
        <v>0</v>
      </c>
      <c r="O152" s="220">
        <v>0</v>
      </c>
      <c r="P152" s="220">
        <v>0</v>
      </c>
      <c r="Q152" s="220">
        <v>0</v>
      </c>
      <c r="R152" s="220">
        <v>0</v>
      </c>
      <c r="S152" s="156"/>
    </row>
    <row r="153" spans="1:19" s="3" customFormat="1" ht="23.25" customHeight="1">
      <c r="A153" s="228"/>
      <c r="B153" s="228"/>
      <c r="C153" s="229">
        <v>4360</v>
      </c>
      <c r="D153" s="186" t="s">
        <v>424</v>
      </c>
      <c r="E153" s="220">
        <f t="shared" si="44"/>
        <v>600</v>
      </c>
      <c r="F153" s="220">
        <f t="shared" si="43"/>
        <v>600</v>
      </c>
      <c r="G153" s="220">
        <v>0</v>
      </c>
      <c r="H153" s="220">
        <v>600</v>
      </c>
      <c r="I153" s="220">
        <v>0</v>
      </c>
      <c r="J153" s="220">
        <v>0</v>
      </c>
      <c r="K153" s="220">
        <v>0</v>
      </c>
      <c r="L153" s="220">
        <v>0</v>
      </c>
      <c r="M153" s="220">
        <v>0</v>
      </c>
      <c r="N153" s="220">
        <v>0</v>
      </c>
      <c r="O153" s="220">
        <v>0</v>
      </c>
      <c r="P153" s="220">
        <v>0</v>
      </c>
      <c r="Q153" s="220">
        <v>0</v>
      </c>
      <c r="R153" s="220">
        <v>0</v>
      </c>
      <c r="S153" s="156"/>
    </row>
    <row r="154" spans="1:19" s="3" customFormat="1" ht="23.25" customHeight="1">
      <c r="A154" s="228"/>
      <c r="B154" s="228"/>
      <c r="C154" s="229">
        <v>4410</v>
      </c>
      <c r="D154" s="171" t="s">
        <v>362</v>
      </c>
      <c r="E154" s="220">
        <f t="shared" si="44"/>
        <v>400</v>
      </c>
      <c r="F154" s="220">
        <f>SUM(G154:M154)</f>
        <v>400</v>
      </c>
      <c r="G154" s="220">
        <v>0</v>
      </c>
      <c r="H154" s="220">
        <v>400</v>
      </c>
      <c r="I154" s="220">
        <v>0</v>
      </c>
      <c r="J154" s="220">
        <v>0</v>
      </c>
      <c r="K154" s="220">
        <v>0</v>
      </c>
      <c r="L154" s="220">
        <v>0</v>
      </c>
      <c r="M154" s="220">
        <v>0</v>
      </c>
      <c r="N154" s="220">
        <v>0</v>
      </c>
      <c r="O154" s="220">
        <v>0</v>
      </c>
      <c r="P154" s="220">
        <v>0</v>
      </c>
      <c r="Q154" s="220">
        <v>0</v>
      </c>
      <c r="R154" s="220">
        <v>0</v>
      </c>
      <c r="S154" s="156"/>
    </row>
    <row r="155" spans="1:19" s="3" customFormat="1" ht="31.5" customHeight="1">
      <c r="A155" s="228"/>
      <c r="B155" s="228"/>
      <c r="C155" s="229">
        <v>4700</v>
      </c>
      <c r="D155" s="171" t="s">
        <v>351</v>
      </c>
      <c r="E155" s="220">
        <f t="shared" si="44"/>
        <v>0</v>
      </c>
      <c r="F155" s="220">
        <f t="shared" si="43"/>
        <v>0</v>
      </c>
      <c r="G155" s="220">
        <v>0</v>
      </c>
      <c r="H155" s="220">
        <v>0</v>
      </c>
      <c r="I155" s="220">
        <v>0</v>
      </c>
      <c r="J155" s="220">
        <v>0</v>
      </c>
      <c r="K155" s="220">
        <v>0</v>
      </c>
      <c r="L155" s="220">
        <v>0</v>
      </c>
      <c r="M155" s="220">
        <v>0</v>
      </c>
      <c r="N155" s="220">
        <v>0</v>
      </c>
      <c r="O155" s="220">
        <v>0</v>
      </c>
      <c r="P155" s="220">
        <v>0</v>
      </c>
      <c r="Q155" s="220">
        <v>0</v>
      </c>
      <c r="R155" s="220">
        <v>0</v>
      </c>
      <c r="S155" s="156"/>
    </row>
    <row r="156" spans="1:19" s="3" customFormat="1" ht="39" customHeight="1">
      <c r="A156" s="187"/>
      <c r="B156" s="187">
        <v>75495</v>
      </c>
      <c r="C156" s="180"/>
      <c r="D156" s="181" t="s">
        <v>428</v>
      </c>
      <c r="E156" s="158">
        <f t="shared" si="44"/>
        <v>930</v>
      </c>
      <c r="F156" s="158">
        <f t="shared" ref="F156:F163" si="47">SUM(G156:M156)</f>
        <v>930</v>
      </c>
      <c r="G156" s="164">
        <f>SUM(G159:G163)</f>
        <v>0</v>
      </c>
      <c r="H156" s="164">
        <f>SUM(H157:H159)</f>
        <v>930</v>
      </c>
      <c r="I156" s="164">
        <f t="shared" ref="I156:R156" si="48">SUM(I159:I163)</f>
        <v>0</v>
      </c>
      <c r="J156" s="164">
        <f t="shared" si="48"/>
        <v>0</v>
      </c>
      <c r="K156" s="164">
        <f t="shared" si="48"/>
        <v>0</v>
      </c>
      <c r="L156" s="164">
        <f t="shared" si="48"/>
        <v>0</v>
      </c>
      <c r="M156" s="164">
        <f>M159</f>
        <v>0</v>
      </c>
      <c r="N156" s="164">
        <f t="shared" si="48"/>
        <v>0</v>
      </c>
      <c r="O156" s="164">
        <f t="shared" si="48"/>
        <v>0</v>
      </c>
      <c r="P156" s="164">
        <f t="shared" si="48"/>
        <v>0</v>
      </c>
      <c r="Q156" s="164">
        <f t="shared" si="48"/>
        <v>0</v>
      </c>
      <c r="R156" s="164">
        <f t="shared" si="48"/>
        <v>0</v>
      </c>
      <c r="S156" s="156"/>
    </row>
    <row r="157" spans="1:19" s="3" customFormat="1" ht="26.25" customHeight="1">
      <c r="A157" s="228"/>
      <c r="B157" s="228"/>
      <c r="C157" s="229">
        <v>4210</v>
      </c>
      <c r="D157" s="171" t="s">
        <v>357</v>
      </c>
      <c r="E157" s="220">
        <f t="shared" si="44"/>
        <v>630</v>
      </c>
      <c r="F157" s="220">
        <f>SUM(G157:M157)</f>
        <v>630</v>
      </c>
      <c r="G157" s="220">
        <v>0</v>
      </c>
      <c r="H157" s="220">
        <v>630</v>
      </c>
      <c r="I157" s="220">
        <v>0</v>
      </c>
      <c r="J157" s="220">
        <v>0</v>
      </c>
      <c r="K157" s="220">
        <v>0</v>
      </c>
      <c r="L157" s="220">
        <v>0</v>
      </c>
      <c r="M157" s="220">
        <v>0</v>
      </c>
      <c r="N157" s="220">
        <v>0</v>
      </c>
      <c r="O157" s="220">
        <v>0</v>
      </c>
      <c r="P157" s="220">
        <v>0</v>
      </c>
      <c r="Q157" s="220">
        <v>0</v>
      </c>
      <c r="R157" s="220">
        <v>0</v>
      </c>
      <c r="S157" s="156"/>
    </row>
    <row r="158" spans="1:19" s="3" customFormat="1" ht="25.5" customHeight="1">
      <c r="A158" s="228"/>
      <c r="B158" s="228"/>
      <c r="C158" s="229">
        <v>4300</v>
      </c>
      <c r="D158" s="171" t="s">
        <v>361</v>
      </c>
      <c r="E158" s="220">
        <f t="shared" si="44"/>
        <v>100</v>
      </c>
      <c r="F158" s="220">
        <f>SUM(G158:M158)</f>
        <v>100</v>
      </c>
      <c r="G158" s="220">
        <v>0</v>
      </c>
      <c r="H158" s="220">
        <v>100</v>
      </c>
      <c r="I158" s="220">
        <v>0</v>
      </c>
      <c r="J158" s="220">
        <v>0</v>
      </c>
      <c r="K158" s="220">
        <v>0</v>
      </c>
      <c r="L158" s="220">
        <v>0</v>
      </c>
      <c r="M158" s="220">
        <v>0</v>
      </c>
      <c r="N158" s="220">
        <v>0</v>
      </c>
      <c r="O158" s="220">
        <v>0</v>
      </c>
      <c r="P158" s="220">
        <v>0</v>
      </c>
      <c r="Q158" s="220">
        <v>0</v>
      </c>
      <c r="R158" s="220">
        <v>0</v>
      </c>
      <c r="S158" s="156"/>
    </row>
    <row r="159" spans="1:19" s="3" customFormat="1" ht="25.5" customHeight="1">
      <c r="A159" s="228"/>
      <c r="B159" s="228"/>
      <c r="C159" s="229">
        <v>4410</v>
      </c>
      <c r="D159" s="171" t="s">
        <v>362</v>
      </c>
      <c r="E159" s="220">
        <f t="shared" si="44"/>
        <v>200</v>
      </c>
      <c r="F159" s="220">
        <f t="shared" si="47"/>
        <v>200</v>
      </c>
      <c r="G159" s="220">
        <v>0</v>
      </c>
      <c r="H159" s="220">
        <v>200</v>
      </c>
      <c r="I159" s="220">
        <v>0</v>
      </c>
      <c r="J159" s="220">
        <v>0</v>
      </c>
      <c r="K159" s="220">
        <v>0</v>
      </c>
      <c r="L159" s="220">
        <v>0</v>
      </c>
      <c r="M159" s="220">
        <v>0</v>
      </c>
      <c r="N159" s="220">
        <v>0</v>
      </c>
      <c r="O159" s="220">
        <v>0</v>
      </c>
      <c r="P159" s="220">
        <v>0</v>
      </c>
      <c r="Q159" s="220">
        <v>0</v>
      </c>
      <c r="R159" s="220">
        <v>0</v>
      </c>
      <c r="S159" s="156"/>
    </row>
    <row r="160" spans="1:19" s="3" customFormat="1" ht="30" customHeight="1">
      <c r="A160" s="189">
        <v>757</v>
      </c>
      <c r="B160" s="189"/>
      <c r="C160" s="231"/>
      <c r="D160" s="232" t="s">
        <v>297</v>
      </c>
      <c r="E160" s="233">
        <f t="shared" ref="E160:E185" si="49">F160+N160</f>
        <v>250000</v>
      </c>
      <c r="F160" s="233">
        <f t="shared" si="47"/>
        <v>250000</v>
      </c>
      <c r="G160" s="233">
        <f t="shared" ref="G160:R161" si="50">G161</f>
        <v>0</v>
      </c>
      <c r="H160" s="157">
        <f t="shared" si="50"/>
        <v>0</v>
      </c>
      <c r="I160" s="157">
        <f t="shared" si="50"/>
        <v>0</v>
      </c>
      <c r="J160" s="157">
        <f t="shared" si="50"/>
        <v>0</v>
      </c>
      <c r="K160" s="157">
        <f t="shared" si="50"/>
        <v>0</v>
      </c>
      <c r="L160" s="157">
        <f t="shared" si="50"/>
        <v>0</v>
      </c>
      <c r="M160" s="157">
        <f t="shared" si="50"/>
        <v>250000</v>
      </c>
      <c r="N160" s="157">
        <f t="shared" si="50"/>
        <v>0</v>
      </c>
      <c r="O160" s="157">
        <f t="shared" si="50"/>
        <v>0</v>
      </c>
      <c r="P160" s="157">
        <f t="shared" si="50"/>
        <v>0</v>
      </c>
      <c r="Q160" s="157">
        <f t="shared" si="50"/>
        <v>0</v>
      </c>
      <c r="R160" s="157">
        <f t="shared" si="50"/>
        <v>0</v>
      </c>
      <c r="S160" s="156"/>
    </row>
    <row r="161" spans="1:19" s="3" customFormat="1" ht="31.5" customHeight="1">
      <c r="A161" s="187"/>
      <c r="B161" s="187">
        <v>75702</v>
      </c>
      <c r="C161" s="180"/>
      <c r="D161" s="181" t="s">
        <v>383</v>
      </c>
      <c r="E161" s="164">
        <f t="shared" si="49"/>
        <v>250000</v>
      </c>
      <c r="F161" s="164">
        <f t="shared" si="47"/>
        <v>250000</v>
      </c>
      <c r="G161" s="164">
        <f t="shared" si="50"/>
        <v>0</v>
      </c>
      <c r="H161" s="164">
        <f t="shared" si="50"/>
        <v>0</v>
      </c>
      <c r="I161" s="164">
        <f t="shared" si="50"/>
        <v>0</v>
      </c>
      <c r="J161" s="164">
        <f t="shared" si="50"/>
        <v>0</v>
      </c>
      <c r="K161" s="164">
        <f t="shared" si="50"/>
        <v>0</v>
      </c>
      <c r="L161" s="164">
        <f t="shared" si="50"/>
        <v>0</v>
      </c>
      <c r="M161" s="164">
        <f t="shared" si="50"/>
        <v>250000</v>
      </c>
      <c r="N161" s="164">
        <f t="shared" si="50"/>
        <v>0</v>
      </c>
      <c r="O161" s="164">
        <f t="shared" si="50"/>
        <v>0</v>
      </c>
      <c r="P161" s="164">
        <f t="shared" si="50"/>
        <v>0</v>
      </c>
      <c r="Q161" s="164">
        <f t="shared" si="50"/>
        <v>0</v>
      </c>
      <c r="R161" s="164">
        <f t="shared" si="50"/>
        <v>0</v>
      </c>
      <c r="S161" s="156"/>
    </row>
    <row r="162" spans="1:19" s="3" customFormat="1" ht="62.25" customHeight="1">
      <c r="A162" s="188"/>
      <c r="B162" s="188"/>
      <c r="C162" s="178">
        <v>8110</v>
      </c>
      <c r="D162" s="171" t="s">
        <v>382</v>
      </c>
      <c r="E162" s="160">
        <f t="shared" si="49"/>
        <v>250000</v>
      </c>
      <c r="F162" s="220">
        <f t="shared" si="47"/>
        <v>250000</v>
      </c>
      <c r="G162" s="160">
        <v>0</v>
      </c>
      <c r="H162" s="160">
        <v>0</v>
      </c>
      <c r="I162" s="160">
        <v>0</v>
      </c>
      <c r="J162" s="160">
        <v>0</v>
      </c>
      <c r="K162" s="160">
        <v>0</v>
      </c>
      <c r="L162" s="160">
        <v>0</v>
      </c>
      <c r="M162" s="160">
        <v>250000</v>
      </c>
      <c r="N162" s="160">
        <v>0</v>
      </c>
      <c r="O162" s="162">
        <v>0</v>
      </c>
      <c r="P162" s="162">
        <v>0</v>
      </c>
      <c r="Q162" s="162">
        <v>0</v>
      </c>
      <c r="R162" s="162">
        <v>0</v>
      </c>
      <c r="S162" s="156"/>
    </row>
    <row r="163" spans="1:19" s="3" customFormat="1" ht="30.75" customHeight="1">
      <c r="A163" s="189">
        <v>758</v>
      </c>
      <c r="B163" s="189"/>
      <c r="C163" s="169"/>
      <c r="D163" s="173" t="s">
        <v>251</v>
      </c>
      <c r="E163" s="157">
        <f t="shared" si="49"/>
        <v>65000</v>
      </c>
      <c r="F163" s="157">
        <f t="shared" si="47"/>
        <v>65000</v>
      </c>
      <c r="G163" s="157">
        <f t="shared" ref="G163:R164" si="51">G164</f>
        <v>0</v>
      </c>
      <c r="H163" s="157">
        <f t="shared" si="51"/>
        <v>65000</v>
      </c>
      <c r="I163" s="157">
        <f t="shared" si="51"/>
        <v>0</v>
      </c>
      <c r="J163" s="157">
        <f t="shared" si="51"/>
        <v>0</v>
      </c>
      <c r="K163" s="157">
        <f t="shared" si="51"/>
        <v>0</v>
      </c>
      <c r="L163" s="157">
        <f t="shared" si="51"/>
        <v>0</v>
      </c>
      <c r="M163" s="157">
        <f t="shared" si="51"/>
        <v>0</v>
      </c>
      <c r="N163" s="157">
        <f t="shared" si="51"/>
        <v>0</v>
      </c>
      <c r="O163" s="157">
        <f t="shared" si="51"/>
        <v>0</v>
      </c>
      <c r="P163" s="157">
        <f t="shared" si="51"/>
        <v>0</v>
      </c>
      <c r="Q163" s="157">
        <f t="shared" si="51"/>
        <v>0</v>
      </c>
      <c r="R163" s="157">
        <f t="shared" si="51"/>
        <v>0</v>
      </c>
      <c r="S163" s="156"/>
    </row>
    <row r="164" spans="1:19" s="3" customFormat="1" ht="25.5" customHeight="1">
      <c r="A164" s="187"/>
      <c r="B164" s="187">
        <v>75818</v>
      </c>
      <c r="C164" s="180"/>
      <c r="D164" s="181" t="s">
        <v>298</v>
      </c>
      <c r="E164" s="164">
        <f t="shared" si="49"/>
        <v>65000</v>
      </c>
      <c r="F164" s="164">
        <f>SUM(H164)</f>
        <v>65000</v>
      </c>
      <c r="G164" s="164">
        <f t="shared" si="51"/>
        <v>0</v>
      </c>
      <c r="H164" s="164">
        <f>SUM(H165:H166)</f>
        <v>65000</v>
      </c>
      <c r="I164" s="164">
        <f t="shared" si="51"/>
        <v>0</v>
      </c>
      <c r="J164" s="164">
        <f t="shared" si="51"/>
        <v>0</v>
      </c>
      <c r="K164" s="164">
        <f t="shared" si="51"/>
        <v>0</v>
      </c>
      <c r="L164" s="164">
        <f t="shared" si="51"/>
        <v>0</v>
      </c>
      <c r="M164" s="164">
        <f t="shared" si="51"/>
        <v>0</v>
      </c>
      <c r="N164" s="164">
        <f t="shared" si="51"/>
        <v>0</v>
      </c>
      <c r="O164" s="164">
        <f t="shared" si="51"/>
        <v>0</v>
      </c>
      <c r="P164" s="164">
        <f t="shared" si="51"/>
        <v>0</v>
      </c>
      <c r="Q164" s="164">
        <f t="shared" si="51"/>
        <v>0</v>
      </c>
      <c r="R164" s="164">
        <f t="shared" si="51"/>
        <v>0</v>
      </c>
      <c r="S164" s="156"/>
    </row>
    <row r="165" spans="1:19" s="3" customFormat="1" ht="25.5" customHeight="1">
      <c r="A165" s="188"/>
      <c r="B165" s="188"/>
      <c r="C165" s="178">
        <v>4810</v>
      </c>
      <c r="D165" s="171" t="s">
        <v>407</v>
      </c>
      <c r="E165" s="160">
        <f t="shared" si="49"/>
        <v>23000</v>
      </c>
      <c r="F165" s="160">
        <f t="shared" ref="F165:F185" si="52">SUM(G165:M165)</f>
        <v>23000</v>
      </c>
      <c r="G165" s="160">
        <v>0</v>
      </c>
      <c r="H165" s="160">
        <v>23000</v>
      </c>
      <c r="I165" s="160">
        <v>0</v>
      </c>
      <c r="J165" s="160">
        <v>0</v>
      </c>
      <c r="K165" s="160">
        <v>0</v>
      </c>
      <c r="L165" s="160">
        <v>0</v>
      </c>
      <c r="M165" s="160">
        <v>0</v>
      </c>
      <c r="N165" s="160">
        <v>0</v>
      </c>
      <c r="O165" s="162">
        <v>0</v>
      </c>
      <c r="P165" s="162">
        <v>0</v>
      </c>
      <c r="Q165" s="162">
        <v>0</v>
      </c>
      <c r="R165" s="162">
        <v>0</v>
      </c>
      <c r="S165" s="156"/>
    </row>
    <row r="166" spans="1:19" s="3" customFormat="1" ht="24.75" customHeight="1">
      <c r="A166" s="188"/>
      <c r="B166" s="188"/>
      <c r="C166" s="178">
        <v>4810</v>
      </c>
      <c r="D166" s="171" t="s">
        <v>438</v>
      </c>
      <c r="E166" s="160">
        <f t="shared" si="49"/>
        <v>42000</v>
      </c>
      <c r="F166" s="160">
        <f t="shared" si="52"/>
        <v>42000</v>
      </c>
      <c r="G166" s="160">
        <v>0</v>
      </c>
      <c r="H166" s="160">
        <v>42000</v>
      </c>
      <c r="I166" s="160">
        <v>0</v>
      </c>
      <c r="J166" s="160">
        <v>0</v>
      </c>
      <c r="K166" s="160">
        <v>0</v>
      </c>
      <c r="L166" s="160">
        <v>0</v>
      </c>
      <c r="M166" s="160">
        <v>0</v>
      </c>
      <c r="N166" s="160">
        <v>0</v>
      </c>
      <c r="O166" s="160">
        <v>0</v>
      </c>
      <c r="P166" s="160">
        <v>0</v>
      </c>
      <c r="Q166" s="160">
        <v>0</v>
      </c>
      <c r="R166" s="160">
        <v>0</v>
      </c>
      <c r="S166" s="156"/>
    </row>
    <row r="167" spans="1:19" s="3" customFormat="1" ht="30.75" customHeight="1">
      <c r="A167" s="189">
        <v>801</v>
      </c>
      <c r="B167" s="189"/>
      <c r="C167" s="169"/>
      <c r="D167" s="173" t="s">
        <v>259</v>
      </c>
      <c r="E167" s="157">
        <f t="shared" si="49"/>
        <v>5370332.8200000003</v>
      </c>
      <c r="F167" s="157">
        <f t="shared" si="52"/>
        <v>3890416</v>
      </c>
      <c r="G167" s="157">
        <f t="shared" ref="G167:M167" si="53">SUM(G168+G186+G201+G198+G219+G233+G235+G245)</f>
        <v>2936919</v>
      </c>
      <c r="H167" s="157">
        <f t="shared" si="53"/>
        <v>787508</v>
      </c>
      <c r="I167" s="157">
        <f t="shared" si="53"/>
        <v>0</v>
      </c>
      <c r="J167" s="157">
        <f t="shared" si="53"/>
        <v>165989</v>
      </c>
      <c r="K167" s="157">
        <f t="shared" si="53"/>
        <v>0</v>
      </c>
      <c r="L167" s="157">
        <f t="shared" si="53"/>
        <v>0</v>
      </c>
      <c r="M167" s="157">
        <f t="shared" si="53"/>
        <v>0</v>
      </c>
      <c r="N167" s="157">
        <f>O167+Q167+R167</f>
        <v>1479916.82</v>
      </c>
      <c r="O167" s="157">
        <f>SUM(O168+O186+O201+O219+O233+O235+O245)</f>
        <v>1479916.82</v>
      </c>
      <c r="P167" s="157">
        <f>SUM(P168+P186+P201+P219+P233+P235+P245)</f>
        <v>1257929.3</v>
      </c>
      <c r="Q167" s="157">
        <f>SUM(Q168+Q186+Q201+Q219+Q233+Q235+Q245)</f>
        <v>0</v>
      </c>
      <c r="R167" s="157">
        <f>SUM(R168+R186+R201+R219+R233+R235+R245)</f>
        <v>0</v>
      </c>
      <c r="S167" s="156"/>
    </row>
    <row r="168" spans="1:19" s="3" customFormat="1" ht="26.25" customHeight="1">
      <c r="A168" s="187"/>
      <c r="B168" s="187">
        <v>80101</v>
      </c>
      <c r="C168" s="180"/>
      <c r="D168" s="181" t="s">
        <v>299</v>
      </c>
      <c r="E168" s="164">
        <f t="shared" si="49"/>
        <v>3301288.8200000003</v>
      </c>
      <c r="F168" s="164">
        <f t="shared" si="52"/>
        <v>1821372</v>
      </c>
      <c r="G168" s="164">
        <f t="shared" ref="G168:M168" si="54">SUM(G169:G183)</f>
        <v>1486983</v>
      </c>
      <c r="H168" s="164">
        <f t="shared" si="54"/>
        <v>224201</v>
      </c>
      <c r="I168" s="164">
        <f t="shared" si="54"/>
        <v>0</v>
      </c>
      <c r="J168" s="164">
        <f t="shared" si="54"/>
        <v>110188</v>
      </c>
      <c r="K168" s="164">
        <f t="shared" si="54"/>
        <v>0</v>
      </c>
      <c r="L168" s="164">
        <f t="shared" si="54"/>
        <v>0</v>
      </c>
      <c r="M168" s="164">
        <f t="shared" si="54"/>
        <v>0</v>
      </c>
      <c r="N168" s="164">
        <f>O168+Q168+R168</f>
        <v>1479916.82</v>
      </c>
      <c r="O168" s="164">
        <f>SUM(O169:O185)</f>
        <v>1479916.82</v>
      </c>
      <c r="P168" s="164">
        <f>SUM(P169:P185)</f>
        <v>1257929.3</v>
      </c>
      <c r="Q168" s="164">
        <f>SUM(Q169:Q185)</f>
        <v>0</v>
      </c>
      <c r="R168" s="164">
        <f>SUM(R169:R185)</f>
        <v>0</v>
      </c>
      <c r="S168" s="156"/>
    </row>
    <row r="169" spans="1:19" s="3" customFormat="1" ht="35.25" customHeight="1">
      <c r="A169" s="228"/>
      <c r="B169" s="188"/>
      <c r="C169" s="178">
        <v>3020</v>
      </c>
      <c r="D169" s="171" t="s">
        <v>369</v>
      </c>
      <c r="E169" s="163">
        <f t="shared" si="49"/>
        <v>110188</v>
      </c>
      <c r="F169" s="160">
        <f t="shared" si="52"/>
        <v>110188</v>
      </c>
      <c r="G169" s="160">
        <v>0</v>
      </c>
      <c r="H169" s="160">
        <v>0</v>
      </c>
      <c r="I169" s="160">
        <v>0</v>
      </c>
      <c r="J169" s="240">
        <v>110188</v>
      </c>
      <c r="K169" s="160">
        <v>0</v>
      </c>
      <c r="L169" s="160">
        <v>0</v>
      </c>
      <c r="M169" s="160">
        <v>0</v>
      </c>
      <c r="N169" s="160">
        <v>0</v>
      </c>
      <c r="O169" s="160">
        <v>0</v>
      </c>
      <c r="P169" s="160">
        <v>0</v>
      </c>
      <c r="Q169" s="160">
        <v>0</v>
      </c>
      <c r="R169" s="160">
        <v>0</v>
      </c>
      <c r="S169" s="156"/>
    </row>
    <row r="170" spans="1:19" s="3" customFormat="1" ht="25.5" customHeight="1">
      <c r="A170" s="228"/>
      <c r="B170" s="188"/>
      <c r="C170" s="178">
        <v>4010</v>
      </c>
      <c r="D170" s="171" t="s">
        <v>352</v>
      </c>
      <c r="E170" s="163">
        <f t="shared" si="49"/>
        <v>1108396</v>
      </c>
      <c r="F170" s="160">
        <f t="shared" si="52"/>
        <v>1108396</v>
      </c>
      <c r="G170" s="160">
        <v>1108396</v>
      </c>
      <c r="H170" s="160">
        <v>0</v>
      </c>
      <c r="I170" s="160">
        <v>0</v>
      </c>
      <c r="J170" s="160">
        <v>0</v>
      </c>
      <c r="K170" s="160">
        <v>0</v>
      </c>
      <c r="L170" s="160">
        <v>0</v>
      </c>
      <c r="M170" s="160">
        <v>0</v>
      </c>
      <c r="N170" s="160">
        <v>0</v>
      </c>
      <c r="O170" s="160">
        <v>0</v>
      </c>
      <c r="P170" s="160">
        <v>0</v>
      </c>
      <c r="Q170" s="160">
        <v>0</v>
      </c>
      <c r="R170" s="160">
        <v>0</v>
      </c>
      <c r="S170" s="156"/>
    </row>
    <row r="171" spans="1:19" s="3" customFormat="1" ht="22.5">
      <c r="A171" s="188"/>
      <c r="B171" s="188"/>
      <c r="C171" s="178">
        <v>4040</v>
      </c>
      <c r="D171" s="171" t="s">
        <v>353</v>
      </c>
      <c r="E171" s="163">
        <f t="shared" si="49"/>
        <v>89195</v>
      </c>
      <c r="F171" s="160">
        <f t="shared" si="52"/>
        <v>89195</v>
      </c>
      <c r="G171" s="160">
        <v>89195</v>
      </c>
      <c r="H171" s="160">
        <v>0</v>
      </c>
      <c r="I171" s="160">
        <v>0</v>
      </c>
      <c r="J171" s="160">
        <v>0</v>
      </c>
      <c r="K171" s="160">
        <v>0</v>
      </c>
      <c r="L171" s="160">
        <v>0</v>
      </c>
      <c r="M171" s="160">
        <v>0</v>
      </c>
      <c r="N171" s="160">
        <v>0</v>
      </c>
      <c r="O171" s="160">
        <v>0</v>
      </c>
      <c r="P171" s="160">
        <v>0</v>
      </c>
      <c r="Q171" s="160">
        <v>0</v>
      </c>
      <c r="R171" s="160">
        <v>0</v>
      </c>
      <c r="S171" s="156"/>
    </row>
    <row r="172" spans="1:19" s="3" customFormat="1" ht="22.5">
      <c r="A172" s="188"/>
      <c r="B172" s="188"/>
      <c r="C172" s="178">
        <v>4110</v>
      </c>
      <c r="D172" s="171" t="s">
        <v>354</v>
      </c>
      <c r="E172" s="163">
        <f t="shared" si="49"/>
        <v>254845</v>
      </c>
      <c r="F172" s="160">
        <f t="shared" si="52"/>
        <v>254845</v>
      </c>
      <c r="G172" s="160">
        <v>254845</v>
      </c>
      <c r="H172" s="160">
        <v>0</v>
      </c>
      <c r="I172" s="160">
        <v>0</v>
      </c>
      <c r="J172" s="160">
        <v>0</v>
      </c>
      <c r="K172" s="160">
        <v>0</v>
      </c>
      <c r="L172" s="160">
        <v>0</v>
      </c>
      <c r="M172" s="160">
        <v>0</v>
      </c>
      <c r="N172" s="160">
        <v>0</v>
      </c>
      <c r="O172" s="160">
        <v>0</v>
      </c>
      <c r="P172" s="160">
        <v>0</v>
      </c>
      <c r="Q172" s="160">
        <v>0</v>
      </c>
      <c r="R172" s="160">
        <v>0</v>
      </c>
      <c r="S172" s="156"/>
    </row>
    <row r="173" spans="1:19" s="3" customFormat="1" ht="22.5" customHeight="1">
      <c r="A173" s="188"/>
      <c r="B173" s="188"/>
      <c r="C173" s="178">
        <v>4120</v>
      </c>
      <c r="D173" s="171" t="s">
        <v>355</v>
      </c>
      <c r="E173" s="163">
        <f t="shared" si="49"/>
        <v>34547</v>
      </c>
      <c r="F173" s="160">
        <f t="shared" si="52"/>
        <v>34547</v>
      </c>
      <c r="G173" s="160">
        <v>34547</v>
      </c>
      <c r="H173" s="160">
        <v>0</v>
      </c>
      <c r="I173" s="160">
        <v>0</v>
      </c>
      <c r="J173" s="160">
        <v>0</v>
      </c>
      <c r="K173" s="160">
        <v>0</v>
      </c>
      <c r="L173" s="160">
        <v>0</v>
      </c>
      <c r="M173" s="160">
        <v>0</v>
      </c>
      <c r="N173" s="160">
        <v>0</v>
      </c>
      <c r="O173" s="160">
        <v>0</v>
      </c>
      <c r="P173" s="160">
        <v>0</v>
      </c>
      <c r="Q173" s="160">
        <v>0</v>
      </c>
      <c r="R173" s="160">
        <v>0</v>
      </c>
      <c r="S173" s="156"/>
    </row>
    <row r="174" spans="1:19" s="3" customFormat="1" ht="24" customHeight="1">
      <c r="A174" s="188"/>
      <c r="B174" s="188"/>
      <c r="C174" s="178">
        <v>4210</v>
      </c>
      <c r="D174" s="171" t="s">
        <v>357</v>
      </c>
      <c r="E174" s="163">
        <f t="shared" si="49"/>
        <v>17500</v>
      </c>
      <c r="F174" s="160">
        <f t="shared" si="52"/>
        <v>17500</v>
      </c>
      <c r="G174" s="160">
        <v>0</v>
      </c>
      <c r="H174" s="160">
        <v>17500</v>
      </c>
      <c r="I174" s="160">
        <v>0</v>
      </c>
      <c r="J174" s="160">
        <v>0</v>
      </c>
      <c r="K174" s="160">
        <v>0</v>
      </c>
      <c r="L174" s="160">
        <v>0</v>
      </c>
      <c r="M174" s="160">
        <v>0</v>
      </c>
      <c r="N174" s="160">
        <v>0</v>
      </c>
      <c r="O174" s="160">
        <v>0</v>
      </c>
      <c r="P174" s="160">
        <v>0</v>
      </c>
      <c r="Q174" s="160">
        <v>0</v>
      </c>
      <c r="R174" s="160">
        <v>0</v>
      </c>
      <c r="S174" s="156"/>
    </row>
    <row r="175" spans="1:19" s="3" customFormat="1" ht="34.5" customHeight="1">
      <c r="A175" s="188"/>
      <c r="B175" s="188"/>
      <c r="C175" s="178">
        <v>4240</v>
      </c>
      <c r="D175" s="171" t="s">
        <v>422</v>
      </c>
      <c r="E175" s="163">
        <f t="shared" si="49"/>
        <v>3000</v>
      </c>
      <c r="F175" s="160">
        <f t="shared" si="52"/>
        <v>3000</v>
      </c>
      <c r="G175" s="160">
        <v>0</v>
      </c>
      <c r="H175" s="160">
        <v>3000</v>
      </c>
      <c r="I175" s="160">
        <v>0</v>
      </c>
      <c r="J175" s="160">
        <v>0</v>
      </c>
      <c r="K175" s="160">
        <v>0</v>
      </c>
      <c r="L175" s="160">
        <v>0</v>
      </c>
      <c r="M175" s="160">
        <v>0</v>
      </c>
      <c r="N175" s="160">
        <v>0</v>
      </c>
      <c r="O175" s="160">
        <v>0</v>
      </c>
      <c r="P175" s="160">
        <v>0</v>
      </c>
      <c r="Q175" s="160">
        <v>0</v>
      </c>
      <c r="R175" s="160">
        <v>0</v>
      </c>
      <c r="S175" s="156"/>
    </row>
    <row r="176" spans="1:19" s="3" customFormat="1" ht="23.25" customHeight="1">
      <c r="A176" s="188"/>
      <c r="B176" s="188"/>
      <c r="C176" s="178">
        <v>4260</v>
      </c>
      <c r="D176" s="171" t="s">
        <v>358</v>
      </c>
      <c r="E176" s="163">
        <f t="shared" si="49"/>
        <v>94000</v>
      </c>
      <c r="F176" s="160">
        <f t="shared" si="52"/>
        <v>94000</v>
      </c>
      <c r="G176" s="160">
        <v>0</v>
      </c>
      <c r="H176" s="160">
        <v>94000</v>
      </c>
      <c r="I176" s="160">
        <v>0</v>
      </c>
      <c r="J176" s="160">
        <v>0</v>
      </c>
      <c r="K176" s="160">
        <v>0</v>
      </c>
      <c r="L176" s="160">
        <v>0</v>
      </c>
      <c r="M176" s="160">
        <v>0</v>
      </c>
      <c r="N176" s="160">
        <v>0</v>
      </c>
      <c r="O176" s="160">
        <v>0</v>
      </c>
      <c r="P176" s="160">
        <v>0</v>
      </c>
      <c r="Q176" s="160">
        <v>0</v>
      </c>
      <c r="R176" s="160">
        <v>0</v>
      </c>
      <c r="S176" s="156"/>
    </row>
    <row r="177" spans="1:19" s="3" customFormat="1" ht="30.75" customHeight="1">
      <c r="A177" s="188"/>
      <c r="B177" s="188"/>
      <c r="C177" s="178">
        <v>4270</v>
      </c>
      <c r="D177" s="171" t="s">
        <v>371</v>
      </c>
      <c r="E177" s="163">
        <f t="shared" si="49"/>
        <v>5000</v>
      </c>
      <c r="F177" s="160">
        <f t="shared" si="52"/>
        <v>5000</v>
      </c>
      <c r="G177" s="160">
        <v>0</v>
      </c>
      <c r="H177" s="160">
        <v>5000</v>
      </c>
      <c r="I177" s="160">
        <v>0</v>
      </c>
      <c r="J177" s="160">
        <v>0</v>
      </c>
      <c r="K177" s="160">
        <v>0</v>
      </c>
      <c r="L177" s="160">
        <v>0</v>
      </c>
      <c r="M177" s="160">
        <v>0</v>
      </c>
      <c r="N177" s="160">
        <v>0</v>
      </c>
      <c r="O177" s="160">
        <v>0</v>
      </c>
      <c r="P177" s="160">
        <v>0</v>
      </c>
      <c r="Q177" s="160">
        <v>0</v>
      </c>
      <c r="R177" s="160">
        <v>0</v>
      </c>
      <c r="S177" s="156"/>
    </row>
    <row r="178" spans="1:19" s="3" customFormat="1" ht="21.75" customHeight="1">
      <c r="A178" s="188"/>
      <c r="B178" s="188"/>
      <c r="C178" s="178">
        <v>4280</v>
      </c>
      <c r="D178" s="171" t="s">
        <v>360</v>
      </c>
      <c r="E178" s="163">
        <f t="shared" si="49"/>
        <v>2000</v>
      </c>
      <c r="F178" s="160">
        <f t="shared" si="52"/>
        <v>2000</v>
      </c>
      <c r="G178" s="160">
        <v>0</v>
      </c>
      <c r="H178" s="160">
        <v>2000</v>
      </c>
      <c r="I178" s="160">
        <v>0</v>
      </c>
      <c r="J178" s="160">
        <v>0</v>
      </c>
      <c r="K178" s="160">
        <v>0</v>
      </c>
      <c r="L178" s="160">
        <v>0</v>
      </c>
      <c r="M178" s="160">
        <v>0</v>
      </c>
      <c r="N178" s="160">
        <v>0</v>
      </c>
      <c r="O178" s="160">
        <v>0</v>
      </c>
      <c r="P178" s="160">
        <v>0</v>
      </c>
      <c r="Q178" s="160">
        <v>0</v>
      </c>
      <c r="R178" s="160">
        <v>0</v>
      </c>
      <c r="S178" s="156"/>
    </row>
    <row r="179" spans="1:19" s="3" customFormat="1" ht="22.5" customHeight="1">
      <c r="A179" s="188"/>
      <c r="B179" s="188"/>
      <c r="C179" s="178">
        <v>4300</v>
      </c>
      <c r="D179" s="171" t="s">
        <v>361</v>
      </c>
      <c r="E179" s="163">
        <f t="shared" si="49"/>
        <v>19237</v>
      </c>
      <c r="F179" s="160">
        <f t="shared" si="52"/>
        <v>19237</v>
      </c>
      <c r="G179" s="160">
        <v>0</v>
      </c>
      <c r="H179" s="160">
        <v>19237</v>
      </c>
      <c r="I179" s="160">
        <v>0</v>
      </c>
      <c r="J179" s="160">
        <v>0</v>
      </c>
      <c r="K179" s="160">
        <v>0</v>
      </c>
      <c r="L179" s="160">
        <v>0</v>
      </c>
      <c r="M179" s="160">
        <v>0</v>
      </c>
      <c r="N179" s="160">
        <v>0</v>
      </c>
      <c r="O179" s="160">
        <v>0</v>
      </c>
      <c r="P179" s="160">
        <v>0</v>
      </c>
      <c r="Q179" s="160">
        <v>0</v>
      </c>
      <c r="R179" s="160">
        <v>0</v>
      </c>
      <c r="S179" s="156"/>
    </row>
    <row r="180" spans="1:19" s="3" customFormat="1" ht="28.5" customHeight="1">
      <c r="A180" s="188"/>
      <c r="B180" s="188"/>
      <c r="C180" s="178">
        <v>4360</v>
      </c>
      <c r="D180" s="186" t="s">
        <v>424</v>
      </c>
      <c r="E180" s="163">
        <f t="shared" si="49"/>
        <v>6000</v>
      </c>
      <c r="F180" s="160">
        <f t="shared" si="52"/>
        <v>6000</v>
      </c>
      <c r="G180" s="160">
        <v>0</v>
      </c>
      <c r="H180" s="160">
        <v>6000</v>
      </c>
      <c r="I180" s="160">
        <v>0</v>
      </c>
      <c r="J180" s="160">
        <v>0</v>
      </c>
      <c r="K180" s="160">
        <v>0</v>
      </c>
      <c r="L180" s="160">
        <v>0</v>
      </c>
      <c r="M180" s="160">
        <v>0</v>
      </c>
      <c r="N180" s="160">
        <v>0</v>
      </c>
      <c r="O180" s="160">
        <v>0</v>
      </c>
      <c r="P180" s="160">
        <v>0</v>
      </c>
      <c r="Q180" s="160">
        <v>0</v>
      </c>
      <c r="R180" s="160">
        <v>0</v>
      </c>
      <c r="S180" s="156"/>
    </row>
    <row r="181" spans="1:19" s="3" customFormat="1" ht="24.75" customHeight="1">
      <c r="A181" s="188"/>
      <c r="B181" s="188"/>
      <c r="C181" s="178">
        <v>4410</v>
      </c>
      <c r="D181" s="171" t="s">
        <v>362</v>
      </c>
      <c r="E181" s="163">
        <f t="shared" si="49"/>
        <v>2000</v>
      </c>
      <c r="F181" s="160">
        <f t="shared" si="52"/>
        <v>2000</v>
      </c>
      <c r="G181" s="160">
        <v>0</v>
      </c>
      <c r="H181" s="160">
        <v>2000</v>
      </c>
      <c r="I181" s="160">
        <v>0</v>
      </c>
      <c r="J181" s="160">
        <v>0</v>
      </c>
      <c r="K181" s="160">
        <v>0</v>
      </c>
      <c r="L181" s="160">
        <v>0</v>
      </c>
      <c r="M181" s="160">
        <v>0</v>
      </c>
      <c r="N181" s="160">
        <v>0</v>
      </c>
      <c r="O181" s="160">
        <v>0</v>
      </c>
      <c r="P181" s="160">
        <v>0</v>
      </c>
      <c r="Q181" s="160">
        <v>0</v>
      </c>
      <c r="R181" s="160">
        <v>0</v>
      </c>
      <c r="S181" s="156"/>
    </row>
    <row r="182" spans="1:19" s="3" customFormat="1" ht="20.25" customHeight="1">
      <c r="A182" s="188"/>
      <c r="B182" s="188"/>
      <c r="C182" s="178">
        <v>4430</v>
      </c>
      <c r="D182" s="171" t="s">
        <v>319</v>
      </c>
      <c r="E182" s="163">
        <f t="shared" si="49"/>
        <v>2000</v>
      </c>
      <c r="F182" s="160">
        <f t="shared" si="52"/>
        <v>2000</v>
      </c>
      <c r="G182" s="160">
        <v>0</v>
      </c>
      <c r="H182" s="160">
        <v>2000</v>
      </c>
      <c r="I182" s="160">
        <v>0</v>
      </c>
      <c r="J182" s="160">
        <v>0</v>
      </c>
      <c r="K182" s="160">
        <v>0</v>
      </c>
      <c r="L182" s="160">
        <v>0</v>
      </c>
      <c r="M182" s="160">
        <v>0</v>
      </c>
      <c r="N182" s="160">
        <v>0</v>
      </c>
      <c r="O182" s="160">
        <v>0</v>
      </c>
      <c r="P182" s="160">
        <v>0</v>
      </c>
      <c r="Q182" s="160">
        <v>0</v>
      </c>
      <c r="R182" s="160">
        <v>0</v>
      </c>
      <c r="S182" s="156"/>
    </row>
    <row r="183" spans="1:19" s="3" customFormat="1" ht="20.25" customHeight="1">
      <c r="A183" s="188"/>
      <c r="B183" s="188"/>
      <c r="C183" s="178">
        <v>4440</v>
      </c>
      <c r="D183" s="171" t="s">
        <v>363</v>
      </c>
      <c r="E183" s="163">
        <f t="shared" si="49"/>
        <v>73464</v>
      </c>
      <c r="F183" s="160">
        <f t="shared" si="52"/>
        <v>73464</v>
      </c>
      <c r="G183" s="160">
        <v>0</v>
      </c>
      <c r="H183" s="160">
        <v>73464</v>
      </c>
      <c r="I183" s="160">
        <v>0</v>
      </c>
      <c r="J183" s="160">
        <v>0</v>
      </c>
      <c r="K183" s="160">
        <v>0</v>
      </c>
      <c r="L183" s="160">
        <v>0</v>
      </c>
      <c r="M183" s="160">
        <v>0</v>
      </c>
      <c r="N183" s="160">
        <v>0</v>
      </c>
      <c r="O183" s="160">
        <v>0</v>
      </c>
      <c r="P183" s="160">
        <v>0</v>
      </c>
      <c r="Q183" s="160">
        <v>0</v>
      </c>
      <c r="R183" s="160">
        <v>0</v>
      </c>
      <c r="S183" s="156"/>
    </row>
    <row r="184" spans="1:19" s="3" customFormat="1" ht="75" customHeight="1">
      <c r="A184" s="188"/>
      <c r="B184" s="188"/>
      <c r="C184" s="178">
        <v>6050</v>
      </c>
      <c r="D184" s="257" t="s">
        <v>461</v>
      </c>
      <c r="E184" s="163">
        <f t="shared" ref="E184" si="55">F184+N184</f>
        <v>221987.52</v>
      </c>
      <c r="F184" s="160">
        <f t="shared" ref="F184" si="56">SUM(G184:M184)</f>
        <v>0</v>
      </c>
      <c r="G184" s="160">
        <v>0</v>
      </c>
      <c r="H184" s="160">
        <v>0</v>
      </c>
      <c r="I184" s="160">
        <v>0</v>
      </c>
      <c r="J184" s="160">
        <v>0</v>
      </c>
      <c r="K184" s="160">
        <v>0</v>
      </c>
      <c r="L184" s="160">
        <v>0</v>
      </c>
      <c r="M184" s="160">
        <v>0</v>
      </c>
      <c r="N184" s="220">
        <f>O184+Q184+R184</f>
        <v>221987.52</v>
      </c>
      <c r="O184" s="220">
        <v>221987.52</v>
      </c>
      <c r="P184" s="220">
        <v>0</v>
      </c>
      <c r="Q184" s="160">
        <v>0</v>
      </c>
      <c r="R184" s="160">
        <v>0</v>
      </c>
      <c r="S184" s="156"/>
    </row>
    <row r="185" spans="1:19" s="3" customFormat="1" ht="71.25" customHeight="1">
      <c r="A185" s="188"/>
      <c r="B185" s="188"/>
      <c r="C185" s="178">
        <v>6057</v>
      </c>
      <c r="D185" s="257" t="s">
        <v>462</v>
      </c>
      <c r="E185" s="163">
        <f t="shared" si="49"/>
        <v>1257929.3</v>
      </c>
      <c r="F185" s="160">
        <f t="shared" si="52"/>
        <v>0</v>
      </c>
      <c r="G185" s="160">
        <v>0</v>
      </c>
      <c r="H185" s="160">
        <v>0</v>
      </c>
      <c r="I185" s="160">
        <v>0</v>
      </c>
      <c r="J185" s="160">
        <v>0</v>
      </c>
      <c r="K185" s="160">
        <v>0</v>
      </c>
      <c r="L185" s="160">
        <v>0</v>
      </c>
      <c r="M185" s="160">
        <v>0</v>
      </c>
      <c r="N185" s="220">
        <f>O185+Q185+R185</f>
        <v>1257929.3</v>
      </c>
      <c r="O185" s="220">
        <v>1257929.3</v>
      </c>
      <c r="P185" s="220">
        <v>1257929.3</v>
      </c>
      <c r="Q185" s="160">
        <v>0</v>
      </c>
      <c r="R185" s="160">
        <v>0</v>
      </c>
      <c r="S185" s="156"/>
    </row>
    <row r="186" spans="1:19" s="3" customFormat="1" ht="49.5" customHeight="1">
      <c r="A186" s="187"/>
      <c r="B186" s="187">
        <v>80103</v>
      </c>
      <c r="C186" s="180"/>
      <c r="D186" s="181" t="s">
        <v>398</v>
      </c>
      <c r="E186" s="164">
        <f t="shared" ref="E186:E217" si="57">SUM(F186+N186)</f>
        <v>312466</v>
      </c>
      <c r="F186" s="164">
        <f>SUM(G186:M186)</f>
        <v>312466</v>
      </c>
      <c r="G186" s="164">
        <f t="shared" ref="G186:L186" si="58">SUM(G187:G197)</f>
        <v>266320</v>
      </c>
      <c r="H186" s="164">
        <f t="shared" si="58"/>
        <v>27399</v>
      </c>
      <c r="I186" s="164">
        <f t="shared" si="58"/>
        <v>0</v>
      </c>
      <c r="J186" s="164">
        <f t="shared" si="58"/>
        <v>18747</v>
      </c>
      <c r="K186" s="164">
        <f t="shared" si="58"/>
        <v>0</v>
      </c>
      <c r="L186" s="164">
        <f t="shared" si="58"/>
        <v>0</v>
      </c>
      <c r="M186" s="164">
        <f>SUM(M187)</f>
        <v>0</v>
      </c>
      <c r="N186" s="164">
        <f>SUM(N187:N197)</f>
        <v>0</v>
      </c>
      <c r="O186" s="164">
        <f>SUM(O187:O197)</f>
        <v>0</v>
      </c>
      <c r="P186" s="164">
        <f>SUM(P187:P197)</f>
        <v>0</v>
      </c>
      <c r="Q186" s="164">
        <f>SUM(Q187:Q197)</f>
        <v>0</v>
      </c>
      <c r="R186" s="164">
        <f>SUM(R187:R197)</f>
        <v>0</v>
      </c>
      <c r="S186" s="156"/>
    </row>
    <row r="187" spans="1:19" s="3" customFormat="1" ht="39" customHeight="1">
      <c r="A187" s="188"/>
      <c r="B187" s="188"/>
      <c r="C187" s="178">
        <v>3020</v>
      </c>
      <c r="D187" s="186" t="s">
        <v>369</v>
      </c>
      <c r="E187" s="163">
        <f t="shared" si="57"/>
        <v>18747</v>
      </c>
      <c r="F187" s="163">
        <f t="shared" ref="F187:F197" si="59">SUM(G187:M187)</f>
        <v>18747</v>
      </c>
      <c r="G187" s="160">
        <v>0</v>
      </c>
      <c r="H187" s="160">
        <v>0</v>
      </c>
      <c r="I187" s="160">
        <v>0</v>
      </c>
      <c r="J187" s="160">
        <v>18747</v>
      </c>
      <c r="K187" s="160">
        <v>0</v>
      </c>
      <c r="L187" s="160">
        <v>0</v>
      </c>
      <c r="M187" s="160">
        <v>0</v>
      </c>
      <c r="N187" s="160">
        <v>0</v>
      </c>
      <c r="O187" s="160">
        <v>0</v>
      </c>
      <c r="P187" s="160">
        <v>0</v>
      </c>
      <c r="Q187" s="160">
        <v>0</v>
      </c>
      <c r="R187" s="160">
        <v>0</v>
      </c>
      <c r="S187" s="156"/>
    </row>
    <row r="188" spans="1:19" s="3" customFormat="1" ht="33.75" customHeight="1">
      <c r="B188" s="188"/>
      <c r="C188" s="178">
        <v>4010</v>
      </c>
      <c r="D188" s="186" t="s">
        <v>352</v>
      </c>
      <c r="E188" s="163">
        <f t="shared" si="57"/>
        <v>203779</v>
      </c>
      <c r="F188" s="163">
        <f t="shared" si="59"/>
        <v>203779</v>
      </c>
      <c r="G188" s="160">
        <v>203779</v>
      </c>
      <c r="H188" s="160">
        <v>0</v>
      </c>
      <c r="I188" s="160">
        <v>0</v>
      </c>
      <c r="J188" s="160">
        <v>0</v>
      </c>
      <c r="K188" s="160">
        <v>0</v>
      </c>
      <c r="L188" s="160">
        <v>0</v>
      </c>
      <c r="M188" s="160">
        <v>0</v>
      </c>
      <c r="N188" s="160">
        <v>0</v>
      </c>
      <c r="O188" s="160">
        <v>0</v>
      </c>
      <c r="P188" s="160">
        <v>0</v>
      </c>
      <c r="Q188" s="160">
        <v>0</v>
      </c>
      <c r="R188" s="160">
        <v>0</v>
      </c>
      <c r="S188" s="156"/>
    </row>
    <row r="189" spans="1:19" s="3" customFormat="1" ht="22.5">
      <c r="A189" s="188"/>
      <c r="B189" s="188"/>
      <c r="C189" s="178">
        <v>4040</v>
      </c>
      <c r="D189" s="186" t="s">
        <v>353</v>
      </c>
      <c r="E189" s="163">
        <f t="shared" si="57"/>
        <v>16104</v>
      </c>
      <c r="F189" s="163">
        <f t="shared" si="59"/>
        <v>16104</v>
      </c>
      <c r="G189" s="160">
        <v>16104</v>
      </c>
      <c r="H189" s="160">
        <v>0</v>
      </c>
      <c r="I189" s="160">
        <v>0</v>
      </c>
      <c r="J189" s="160">
        <v>0</v>
      </c>
      <c r="K189" s="160">
        <v>0</v>
      </c>
      <c r="L189" s="160">
        <v>0</v>
      </c>
      <c r="M189" s="160">
        <v>0</v>
      </c>
      <c r="N189" s="160">
        <v>0</v>
      </c>
      <c r="O189" s="160">
        <v>0</v>
      </c>
      <c r="P189" s="160">
        <v>0</v>
      </c>
      <c r="Q189" s="160">
        <v>0</v>
      </c>
      <c r="R189" s="160">
        <v>0</v>
      </c>
      <c r="S189" s="156"/>
    </row>
    <row r="190" spans="1:19" s="3" customFormat="1" ht="22.5">
      <c r="A190" s="188"/>
      <c r="B190" s="188"/>
      <c r="C190" s="178">
        <v>4110</v>
      </c>
      <c r="D190" s="186" t="s">
        <v>354</v>
      </c>
      <c r="E190" s="163">
        <f t="shared" si="57"/>
        <v>40879</v>
      </c>
      <c r="F190" s="163">
        <f t="shared" si="59"/>
        <v>40879</v>
      </c>
      <c r="G190" s="160">
        <v>40879</v>
      </c>
      <c r="H190" s="160">
        <v>0</v>
      </c>
      <c r="I190" s="160">
        <v>0</v>
      </c>
      <c r="J190" s="160">
        <v>0</v>
      </c>
      <c r="K190" s="160">
        <v>0</v>
      </c>
      <c r="L190" s="160">
        <v>0</v>
      </c>
      <c r="M190" s="160">
        <v>0</v>
      </c>
      <c r="N190" s="160">
        <v>0</v>
      </c>
      <c r="O190" s="160">
        <v>0</v>
      </c>
      <c r="P190" s="160">
        <v>0</v>
      </c>
      <c r="Q190" s="160">
        <v>0</v>
      </c>
      <c r="R190" s="160">
        <v>0</v>
      </c>
      <c r="S190" s="156"/>
    </row>
    <row r="191" spans="1:19" s="3" customFormat="1" ht="15.75" customHeight="1">
      <c r="A191" s="188"/>
      <c r="B191" s="188"/>
      <c r="C191" s="178">
        <v>4120</v>
      </c>
      <c r="D191" s="186" t="s">
        <v>355</v>
      </c>
      <c r="E191" s="163">
        <f t="shared" si="57"/>
        <v>5558</v>
      </c>
      <c r="F191" s="163">
        <f t="shared" si="59"/>
        <v>5558</v>
      </c>
      <c r="G191" s="160">
        <v>5558</v>
      </c>
      <c r="H191" s="160">
        <v>0</v>
      </c>
      <c r="I191" s="160">
        <v>0</v>
      </c>
      <c r="J191" s="160">
        <v>0</v>
      </c>
      <c r="K191" s="160">
        <v>0</v>
      </c>
      <c r="L191" s="160">
        <v>0</v>
      </c>
      <c r="M191" s="160">
        <v>0</v>
      </c>
      <c r="N191" s="160">
        <v>0</v>
      </c>
      <c r="O191" s="160">
        <v>0</v>
      </c>
      <c r="P191" s="160">
        <v>0</v>
      </c>
      <c r="Q191" s="160">
        <v>0</v>
      </c>
      <c r="R191" s="160">
        <v>0</v>
      </c>
      <c r="S191" s="156"/>
    </row>
    <row r="192" spans="1:19" s="3" customFormat="1" ht="22.5">
      <c r="A192" s="188"/>
      <c r="B192" s="188"/>
      <c r="C192" s="178">
        <v>4210</v>
      </c>
      <c r="D192" s="186" t="s">
        <v>357</v>
      </c>
      <c r="E192" s="163">
        <f t="shared" si="57"/>
        <v>5000</v>
      </c>
      <c r="F192" s="163">
        <f>SUM(G192:M192)</f>
        <v>5000</v>
      </c>
      <c r="G192" s="160">
        <v>0</v>
      </c>
      <c r="H192" s="160">
        <v>5000</v>
      </c>
      <c r="I192" s="160">
        <v>0</v>
      </c>
      <c r="J192" s="160">
        <v>0</v>
      </c>
      <c r="K192" s="160">
        <v>0</v>
      </c>
      <c r="L192" s="160">
        <v>0</v>
      </c>
      <c r="M192" s="160">
        <v>0</v>
      </c>
      <c r="N192" s="160">
        <v>0</v>
      </c>
      <c r="O192" s="160">
        <v>0</v>
      </c>
      <c r="P192" s="160">
        <v>0</v>
      </c>
      <c r="Q192" s="160">
        <v>0</v>
      </c>
      <c r="R192" s="160">
        <v>0</v>
      </c>
      <c r="S192" s="156"/>
    </row>
    <row r="193" spans="1:36" s="3" customFormat="1" ht="22.5" customHeight="1">
      <c r="A193" s="188"/>
      <c r="B193" s="188"/>
      <c r="C193" s="178">
        <v>4240</v>
      </c>
      <c r="D193" s="171" t="s">
        <v>422</v>
      </c>
      <c r="E193" s="163">
        <f t="shared" si="57"/>
        <v>500</v>
      </c>
      <c r="F193" s="163">
        <f t="shared" si="59"/>
        <v>500</v>
      </c>
      <c r="G193" s="160">
        <v>0</v>
      </c>
      <c r="H193" s="160">
        <v>500</v>
      </c>
      <c r="I193" s="160">
        <v>0</v>
      </c>
      <c r="J193" s="160">
        <v>0</v>
      </c>
      <c r="K193" s="160">
        <v>0</v>
      </c>
      <c r="L193" s="160">
        <v>0</v>
      </c>
      <c r="M193" s="160">
        <v>0</v>
      </c>
      <c r="N193" s="160">
        <v>0</v>
      </c>
      <c r="O193" s="160">
        <v>0</v>
      </c>
      <c r="P193" s="160">
        <v>0</v>
      </c>
      <c r="Q193" s="160">
        <v>0</v>
      </c>
      <c r="R193" s="160">
        <v>0</v>
      </c>
      <c r="S193" s="156"/>
    </row>
    <row r="194" spans="1:36" s="3" customFormat="1" ht="22.5" customHeight="1">
      <c r="A194" s="188"/>
      <c r="B194" s="188"/>
      <c r="C194" s="178">
        <v>4260</v>
      </c>
      <c r="D194" s="186" t="s">
        <v>358</v>
      </c>
      <c r="E194" s="163">
        <f t="shared" si="57"/>
        <v>5000</v>
      </c>
      <c r="F194" s="163">
        <f t="shared" ref="F194" si="60">SUM(G194:M194)</f>
        <v>5000</v>
      </c>
      <c r="G194" s="160">
        <v>0</v>
      </c>
      <c r="H194" s="160">
        <v>5000</v>
      </c>
      <c r="I194" s="160">
        <v>0</v>
      </c>
      <c r="J194" s="160">
        <v>0</v>
      </c>
      <c r="K194" s="160">
        <v>0</v>
      </c>
      <c r="L194" s="160">
        <v>0</v>
      </c>
      <c r="M194" s="160">
        <v>0</v>
      </c>
      <c r="N194" s="160">
        <v>0</v>
      </c>
      <c r="O194" s="160">
        <v>0</v>
      </c>
      <c r="P194" s="160">
        <v>0</v>
      </c>
      <c r="Q194" s="160">
        <v>0</v>
      </c>
      <c r="R194" s="160">
        <v>0</v>
      </c>
      <c r="S194" s="156"/>
    </row>
    <row r="195" spans="1:36" s="3" customFormat="1" ht="24.75" customHeight="1">
      <c r="A195" s="188"/>
      <c r="B195" s="188"/>
      <c r="C195" s="178">
        <v>4300</v>
      </c>
      <c r="D195" s="186" t="s">
        <v>361</v>
      </c>
      <c r="E195" s="163">
        <f t="shared" si="57"/>
        <v>1500</v>
      </c>
      <c r="F195" s="163">
        <f t="shared" si="59"/>
        <v>1500</v>
      </c>
      <c r="G195" s="160">
        <v>0</v>
      </c>
      <c r="H195" s="160">
        <v>1500</v>
      </c>
      <c r="I195" s="160">
        <v>0</v>
      </c>
      <c r="J195" s="160">
        <v>0</v>
      </c>
      <c r="K195" s="160">
        <v>0</v>
      </c>
      <c r="L195" s="160">
        <v>0</v>
      </c>
      <c r="M195" s="160">
        <v>0</v>
      </c>
      <c r="N195" s="160">
        <v>0</v>
      </c>
      <c r="O195" s="160">
        <v>0</v>
      </c>
      <c r="P195" s="160">
        <v>0</v>
      </c>
      <c r="Q195" s="160">
        <v>0</v>
      </c>
      <c r="R195" s="160">
        <v>0</v>
      </c>
      <c r="S195" s="156"/>
      <c r="U195" s="186"/>
      <c r="V195" s="163"/>
      <c r="W195" s="163"/>
      <c r="X195" s="160"/>
      <c r="Y195" s="160"/>
      <c r="Z195" s="160"/>
      <c r="AA195" s="160"/>
      <c r="AB195" s="160"/>
      <c r="AC195" s="160"/>
      <c r="AD195" s="160"/>
      <c r="AE195" s="160"/>
      <c r="AF195" s="160"/>
      <c r="AG195" s="160">
        <v>0</v>
      </c>
      <c r="AH195" s="160">
        <v>0</v>
      </c>
      <c r="AI195" s="160">
        <v>0</v>
      </c>
      <c r="AJ195" s="156"/>
    </row>
    <row r="196" spans="1:36" s="3" customFormat="1" ht="24.75" customHeight="1">
      <c r="A196" s="188"/>
      <c r="B196" s="188"/>
      <c r="C196" s="178">
        <v>4360</v>
      </c>
      <c r="D196" s="186" t="s">
        <v>424</v>
      </c>
      <c r="E196" s="163">
        <f t="shared" si="57"/>
        <v>1000</v>
      </c>
      <c r="F196" s="163">
        <f t="shared" si="59"/>
        <v>1000</v>
      </c>
      <c r="G196" s="160">
        <v>0</v>
      </c>
      <c r="H196" s="160">
        <v>1000</v>
      </c>
      <c r="I196" s="160">
        <v>0</v>
      </c>
      <c r="J196" s="160">
        <v>0</v>
      </c>
      <c r="K196" s="160">
        <v>0</v>
      </c>
      <c r="L196" s="160">
        <v>0</v>
      </c>
      <c r="M196" s="160">
        <v>0</v>
      </c>
      <c r="N196" s="160">
        <v>0</v>
      </c>
      <c r="O196" s="160">
        <v>0</v>
      </c>
      <c r="P196" s="160">
        <v>0</v>
      </c>
      <c r="Q196" s="160">
        <v>0</v>
      </c>
      <c r="R196" s="160">
        <v>0</v>
      </c>
      <c r="S196" s="156"/>
      <c r="U196" s="253"/>
      <c r="V196" s="254"/>
      <c r="W196" s="254"/>
      <c r="X196" s="255"/>
      <c r="Y196" s="255"/>
      <c r="Z196" s="255"/>
      <c r="AA196" s="255"/>
      <c r="AB196" s="255"/>
      <c r="AC196" s="255"/>
      <c r="AD196" s="255"/>
      <c r="AE196" s="255"/>
      <c r="AF196" s="255"/>
      <c r="AG196" s="255"/>
      <c r="AH196" s="255"/>
      <c r="AI196" s="255"/>
      <c r="AJ196" s="156"/>
    </row>
    <row r="197" spans="1:36" s="3" customFormat="1" ht="19.5" customHeight="1">
      <c r="A197" s="246"/>
      <c r="B197" s="246"/>
      <c r="C197" s="178">
        <v>4440</v>
      </c>
      <c r="D197" s="186" t="s">
        <v>363</v>
      </c>
      <c r="E197" s="163">
        <f t="shared" si="57"/>
        <v>14399</v>
      </c>
      <c r="F197" s="163">
        <f t="shared" si="59"/>
        <v>14399</v>
      </c>
      <c r="G197" s="160">
        <v>0</v>
      </c>
      <c r="H197" s="160">
        <v>14399</v>
      </c>
      <c r="I197" s="160">
        <v>0</v>
      </c>
      <c r="J197" s="160">
        <v>0</v>
      </c>
      <c r="K197" s="160">
        <v>0</v>
      </c>
      <c r="L197" s="160">
        <v>0</v>
      </c>
      <c r="M197" s="160">
        <v>0</v>
      </c>
      <c r="N197" s="160">
        <v>0</v>
      </c>
      <c r="O197" s="160">
        <v>0</v>
      </c>
      <c r="P197" s="160">
        <v>0</v>
      </c>
      <c r="Q197" s="160">
        <v>0</v>
      </c>
      <c r="R197" s="160">
        <v>0</v>
      </c>
      <c r="S197" s="156"/>
      <c r="U197" s="253"/>
      <c r="V197" s="254"/>
      <c r="W197" s="254"/>
      <c r="X197" s="255"/>
      <c r="Y197" s="255"/>
      <c r="Z197" s="255"/>
      <c r="AA197" s="255"/>
      <c r="AB197" s="255"/>
      <c r="AC197" s="255"/>
      <c r="AD197" s="255"/>
      <c r="AE197" s="255"/>
      <c r="AF197" s="255"/>
      <c r="AG197" s="255"/>
      <c r="AH197" s="255"/>
      <c r="AI197" s="255"/>
      <c r="AJ197" s="156"/>
    </row>
    <row r="198" spans="1:36" s="3" customFormat="1" ht="22.5" customHeight="1">
      <c r="A198" s="187"/>
      <c r="B198" s="187">
        <v>80104</v>
      </c>
      <c r="C198" s="180"/>
      <c r="D198" s="181" t="s">
        <v>429</v>
      </c>
      <c r="E198" s="164">
        <f t="shared" si="57"/>
        <v>21200</v>
      </c>
      <c r="F198" s="164">
        <f>SUM(G198:M198)</f>
        <v>21200</v>
      </c>
      <c r="G198" s="164">
        <f>G199+G200</f>
        <v>0</v>
      </c>
      <c r="H198" s="164">
        <f t="shared" ref="H198:M198" si="61">H199+H200</f>
        <v>21200</v>
      </c>
      <c r="I198" s="164">
        <f t="shared" si="61"/>
        <v>0</v>
      </c>
      <c r="J198" s="164">
        <f t="shared" si="61"/>
        <v>0</v>
      </c>
      <c r="K198" s="164">
        <f t="shared" si="61"/>
        <v>0</v>
      </c>
      <c r="L198" s="164">
        <f t="shared" si="61"/>
        <v>0</v>
      </c>
      <c r="M198" s="164">
        <f t="shared" si="61"/>
        <v>0</v>
      </c>
      <c r="N198" s="164">
        <f>O198+Q198+R198</f>
        <v>0</v>
      </c>
      <c r="O198" s="164">
        <f>SUM(O199:O200)</f>
        <v>0</v>
      </c>
      <c r="P198" s="164">
        <f t="shared" ref="P198:R198" si="62">SUM(P199:P200)</f>
        <v>0</v>
      </c>
      <c r="Q198" s="164">
        <f t="shared" si="62"/>
        <v>0</v>
      </c>
      <c r="R198" s="164">
        <f t="shared" si="62"/>
        <v>0</v>
      </c>
      <c r="S198" s="156"/>
    </row>
    <row r="199" spans="1:36" s="3" customFormat="1" ht="66" customHeight="1">
      <c r="A199" s="246"/>
      <c r="B199" s="246"/>
      <c r="C199" s="178">
        <v>2900</v>
      </c>
      <c r="D199" s="186" t="s">
        <v>430</v>
      </c>
      <c r="E199" s="163">
        <f t="shared" si="57"/>
        <v>16100</v>
      </c>
      <c r="F199" s="163">
        <f>SUM(G199:M199)</f>
        <v>16100</v>
      </c>
      <c r="G199" s="160">
        <v>0</v>
      </c>
      <c r="H199" s="220">
        <v>16100</v>
      </c>
      <c r="I199" s="160">
        <v>0</v>
      </c>
      <c r="J199" s="160">
        <v>0</v>
      </c>
      <c r="K199" s="160">
        <v>0</v>
      </c>
      <c r="L199" s="160">
        <v>0</v>
      </c>
      <c r="M199" s="160">
        <v>0</v>
      </c>
      <c r="N199" s="220">
        <f t="shared" ref="N199:N200" si="63">O199+Q199+R199</f>
        <v>0</v>
      </c>
      <c r="O199" s="160">
        <v>0</v>
      </c>
      <c r="P199" s="160">
        <v>0</v>
      </c>
      <c r="Q199" s="160">
        <v>0</v>
      </c>
      <c r="R199" s="160">
        <v>0</v>
      </c>
      <c r="S199" s="156"/>
    </row>
    <row r="200" spans="1:36" s="3" customFormat="1" ht="55.5" customHeight="1">
      <c r="A200" s="228"/>
      <c r="B200" s="246"/>
      <c r="C200" s="178">
        <v>4330</v>
      </c>
      <c r="D200" s="247" t="s">
        <v>413</v>
      </c>
      <c r="E200" s="163">
        <f t="shared" si="57"/>
        <v>5100</v>
      </c>
      <c r="F200" s="163">
        <f>SUM(G200:M200)</f>
        <v>5100</v>
      </c>
      <c r="G200" s="160">
        <v>0</v>
      </c>
      <c r="H200" s="220">
        <v>5100</v>
      </c>
      <c r="I200" s="160">
        <v>0</v>
      </c>
      <c r="J200" s="160">
        <v>0</v>
      </c>
      <c r="K200" s="160">
        <v>0</v>
      </c>
      <c r="L200" s="160">
        <v>0</v>
      </c>
      <c r="M200" s="160">
        <v>0</v>
      </c>
      <c r="N200" s="220">
        <f t="shared" si="63"/>
        <v>0</v>
      </c>
      <c r="O200" s="160">
        <v>0</v>
      </c>
      <c r="P200" s="160">
        <v>0</v>
      </c>
      <c r="Q200" s="160">
        <v>0</v>
      </c>
      <c r="R200" s="160">
        <v>0</v>
      </c>
      <c r="S200" s="156"/>
    </row>
    <row r="201" spans="1:36" s="3" customFormat="1" ht="30" customHeight="1">
      <c r="A201" s="187"/>
      <c r="B201" s="187">
        <v>80110</v>
      </c>
      <c r="C201" s="180"/>
      <c r="D201" s="181" t="s">
        <v>300</v>
      </c>
      <c r="E201" s="164">
        <f t="shared" si="57"/>
        <v>953553</v>
      </c>
      <c r="F201" s="164">
        <f>SUM(G201:M201)</f>
        <v>953553</v>
      </c>
      <c r="G201" s="164">
        <f>SUM(G202:G218)</f>
        <v>756377</v>
      </c>
      <c r="H201" s="164">
        <f t="shared" ref="H201:M201" si="64">SUM(H202:H218)</f>
        <v>162122</v>
      </c>
      <c r="I201" s="164">
        <f t="shared" si="64"/>
        <v>0</v>
      </c>
      <c r="J201" s="164">
        <f t="shared" si="64"/>
        <v>35054</v>
      </c>
      <c r="K201" s="164">
        <f t="shared" si="64"/>
        <v>0</v>
      </c>
      <c r="L201" s="164">
        <f t="shared" si="64"/>
        <v>0</v>
      </c>
      <c r="M201" s="164">
        <f t="shared" si="64"/>
        <v>0</v>
      </c>
      <c r="N201" s="164">
        <f t="shared" ref="N201:R201" si="65">SUM(N202:N217)</f>
        <v>0</v>
      </c>
      <c r="O201" s="164">
        <f>SUM(O202:O218)</f>
        <v>0</v>
      </c>
      <c r="P201" s="164">
        <f t="shared" si="65"/>
        <v>0</v>
      </c>
      <c r="Q201" s="164">
        <f t="shared" si="65"/>
        <v>0</v>
      </c>
      <c r="R201" s="164">
        <f t="shared" si="65"/>
        <v>0</v>
      </c>
      <c r="S201" s="156"/>
    </row>
    <row r="202" spans="1:36" s="3" customFormat="1" ht="38.25" customHeight="1">
      <c r="A202" s="188"/>
      <c r="B202" s="188"/>
      <c r="C202" s="178">
        <v>3020</v>
      </c>
      <c r="D202" s="186" t="s">
        <v>369</v>
      </c>
      <c r="E202" s="163">
        <f t="shared" si="57"/>
        <v>35054</v>
      </c>
      <c r="F202" s="163">
        <f t="shared" ref="F202:F218" si="66">SUM(G202:M202)</f>
        <v>35054</v>
      </c>
      <c r="G202" s="160">
        <v>0</v>
      </c>
      <c r="H202" s="160">
        <v>0</v>
      </c>
      <c r="I202" s="160">
        <v>0</v>
      </c>
      <c r="J202" s="160">
        <v>35054</v>
      </c>
      <c r="K202" s="160">
        <v>0</v>
      </c>
      <c r="L202" s="160">
        <v>0</v>
      </c>
      <c r="M202" s="160">
        <v>0</v>
      </c>
      <c r="N202" s="160">
        <v>0</v>
      </c>
      <c r="O202" s="160">
        <v>0</v>
      </c>
      <c r="P202" s="160">
        <v>0</v>
      </c>
      <c r="Q202" s="160">
        <v>0</v>
      </c>
      <c r="R202" s="160">
        <v>0</v>
      </c>
      <c r="S202" s="156"/>
    </row>
    <row r="203" spans="1:36" s="3" customFormat="1" ht="31.5" customHeight="1">
      <c r="A203" s="228"/>
      <c r="B203" s="188"/>
      <c r="C203" s="178">
        <v>4010</v>
      </c>
      <c r="D203" s="186" t="s">
        <v>352</v>
      </c>
      <c r="E203" s="163">
        <f t="shared" si="57"/>
        <v>563778</v>
      </c>
      <c r="F203" s="163">
        <f t="shared" si="66"/>
        <v>563778</v>
      </c>
      <c r="G203" s="160">
        <v>563778</v>
      </c>
      <c r="H203" s="160">
        <v>0</v>
      </c>
      <c r="I203" s="160">
        <v>0</v>
      </c>
      <c r="J203" s="160">
        <v>0</v>
      </c>
      <c r="K203" s="160">
        <v>0</v>
      </c>
      <c r="L203" s="160">
        <v>0</v>
      </c>
      <c r="M203" s="160">
        <v>0</v>
      </c>
      <c r="N203" s="160">
        <v>0</v>
      </c>
      <c r="O203" s="160">
        <v>0</v>
      </c>
      <c r="P203" s="160">
        <v>0</v>
      </c>
      <c r="Q203" s="160">
        <v>0</v>
      </c>
      <c r="R203" s="160">
        <v>0</v>
      </c>
      <c r="S203" s="156"/>
    </row>
    <row r="204" spans="1:36" s="3" customFormat="1" ht="22.5">
      <c r="A204" s="188"/>
      <c r="B204" s="188"/>
      <c r="C204" s="178">
        <v>4040</v>
      </c>
      <c r="D204" s="186" t="s">
        <v>353</v>
      </c>
      <c r="E204" s="163">
        <f t="shared" si="57"/>
        <v>51464</v>
      </c>
      <c r="F204" s="163">
        <f t="shared" si="66"/>
        <v>51464</v>
      </c>
      <c r="G204" s="160">
        <v>51464</v>
      </c>
      <c r="H204" s="160">
        <v>0</v>
      </c>
      <c r="I204" s="160">
        <v>0</v>
      </c>
      <c r="J204" s="160">
        <v>0</v>
      </c>
      <c r="K204" s="160">
        <v>0</v>
      </c>
      <c r="L204" s="160">
        <v>0</v>
      </c>
      <c r="M204" s="160">
        <v>0</v>
      </c>
      <c r="N204" s="160">
        <v>0</v>
      </c>
      <c r="O204" s="160">
        <v>0</v>
      </c>
      <c r="P204" s="160">
        <v>0</v>
      </c>
      <c r="Q204" s="160">
        <v>0</v>
      </c>
      <c r="R204" s="160">
        <v>0</v>
      </c>
      <c r="S204" s="156"/>
    </row>
    <row r="205" spans="1:36" s="3" customFormat="1" ht="22.5">
      <c r="A205" s="188"/>
      <c r="B205" s="188"/>
      <c r="C205" s="178">
        <v>4110</v>
      </c>
      <c r="D205" s="186" t="s">
        <v>354</v>
      </c>
      <c r="E205" s="163">
        <f t="shared" si="57"/>
        <v>123464</v>
      </c>
      <c r="F205" s="163">
        <f t="shared" si="66"/>
        <v>123464</v>
      </c>
      <c r="G205" s="160">
        <v>123464</v>
      </c>
      <c r="H205" s="160">
        <v>0</v>
      </c>
      <c r="I205" s="160">
        <v>0</v>
      </c>
      <c r="J205" s="160">
        <v>0</v>
      </c>
      <c r="K205" s="160">
        <v>0</v>
      </c>
      <c r="L205" s="160">
        <v>0</v>
      </c>
      <c r="M205" s="160">
        <v>0</v>
      </c>
      <c r="N205" s="160">
        <v>0</v>
      </c>
      <c r="O205" s="160">
        <v>0</v>
      </c>
      <c r="P205" s="160">
        <v>0</v>
      </c>
      <c r="Q205" s="160">
        <v>0</v>
      </c>
      <c r="R205" s="160">
        <v>0</v>
      </c>
      <c r="S205" s="156"/>
    </row>
    <row r="206" spans="1:36" s="3" customFormat="1">
      <c r="A206" s="188"/>
      <c r="B206" s="188"/>
      <c r="C206" s="178">
        <v>4120</v>
      </c>
      <c r="D206" s="186" t="s">
        <v>355</v>
      </c>
      <c r="E206" s="163">
        <f t="shared" si="57"/>
        <v>15671</v>
      </c>
      <c r="F206" s="163">
        <f t="shared" si="66"/>
        <v>15671</v>
      </c>
      <c r="G206" s="160">
        <v>15671</v>
      </c>
      <c r="H206" s="160">
        <v>0</v>
      </c>
      <c r="I206" s="160">
        <v>0</v>
      </c>
      <c r="J206" s="160">
        <v>0</v>
      </c>
      <c r="K206" s="160">
        <v>0</v>
      </c>
      <c r="L206" s="160">
        <v>0</v>
      </c>
      <c r="M206" s="160">
        <v>0</v>
      </c>
      <c r="N206" s="160">
        <v>0</v>
      </c>
      <c r="O206" s="160">
        <v>0</v>
      </c>
      <c r="P206" s="160">
        <v>0</v>
      </c>
      <c r="Q206" s="160">
        <v>0</v>
      </c>
      <c r="R206" s="160">
        <v>0</v>
      </c>
      <c r="S206" s="156"/>
    </row>
    <row r="207" spans="1:36" s="3" customFormat="1" ht="22.5">
      <c r="A207" s="188"/>
      <c r="B207" s="188"/>
      <c r="C207" s="178">
        <v>4170</v>
      </c>
      <c r="D207" s="186" t="s">
        <v>375</v>
      </c>
      <c r="E207" s="163">
        <f t="shared" si="57"/>
        <v>2000</v>
      </c>
      <c r="F207" s="163">
        <f>SUM(G207:M207)</f>
        <v>2000</v>
      </c>
      <c r="G207" s="160">
        <v>2000</v>
      </c>
      <c r="H207" s="160">
        <v>0</v>
      </c>
      <c r="I207" s="160">
        <v>0</v>
      </c>
      <c r="J207" s="160">
        <v>0</v>
      </c>
      <c r="K207" s="160">
        <v>0</v>
      </c>
      <c r="L207" s="160">
        <v>0</v>
      </c>
      <c r="M207" s="160">
        <v>0</v>
      </c>
      <c r="N207" s="160">
        <v>0</v>
      </c>
      <c r="O207" s="160">
        <v>0</v>
      </c>
      <c r="P207" s="160">
        <v>0</v>
      </c>
      <c r="Q207" s="160">
        <v>0</v>
      </c>
      <c r="R207" s="160">
        <v>0</v>
      </c>
      <c r="S207" s="156"/>
    </row>
    <row r="208" spans="1:36" s="3" customFormat="1" ht="27" customHeight="1">
      <c r="A208" s="188"/>
      <c r="B208" s="188"/>
      <c r="C208" s="178">
        <v>4210</v>
      </c>
      <c r="D208" s="186" t="s">
        <v>357</v>
      </c>
      <c r="E208" s="163">
        <f t="shared" si="57"/>
        <v>17500</v>
      </c>
      <c r="F208" s="163">
        <f t="shared" si="66"/>
        <v>17500</v>
      </c>
      <c r="G208" s="160">
        <v>0</v>
      </c>
      <c r="H208" s="160">
        <v>17500</v>
      </c>
      <c r="I208" s="160">
        <v>0</v>
      </c>
      <c r="J208" s="160">
        <v>0</v>
      </c>
      <c r="K208" s="160">
        <v>0</v>
      </c>
      <c r="L208" s="160">
        <v>0</v>
      </c>
      <c r="M208" s="160">
        <v>0</v>
      </c>
      <c r="N208" s="160">
        <v>0</v>
      </c>
      <c r="O208" s="160">
        <v>0</v>
      </c>
      <c r="P208" s="160">
        <v>0</v>
      </c>
      <c r="Q208" s="160">
        <v>0</v>
      </c>
      <c r="R208" s="160">
        <v>0</v>
      </c>
      <c r="S208" s="156"/>
    </row>
    <row r="209" spans="1:19" s="3" customFormat="1" ht="22.5" customHeight="1">
      <c r="A209" s="188"/>
      <c r="B209" s="188"/>
      <c r="C209" s="178">
        <v>4240</v>
      </c>
      <c r="D209" s="186" t="s">
        <v>370</v>
      </c>
      <c r="E209" s="163">
        <f t="shared" si="57"/>
        <v>3000</v>
      </c>
      <c r="F209" s="163">
        <f t="shared" si="66"/>
        <v>3000</v>
      </c>
      <c r="G209" s="160">
        <v>0</v>
      </c>
      <c r="H209" s="160">
        <v>3000</v>
      </c>
      <c r="I209" s="160">
        <v>0</v>
      </c>
      <c r="J209" s="160">
        <v>0</v>
      </c>
      <c r="K209" s="160">
        <v>0</v>
      </c>
      <c r="L209" s="160">
        <v>0</v>
      </c>
      <c r="M209" s="160">
        <v>0</v>
      </c>
      <c r="N209" s="160">
        <v>0</v>
      </c>
      <c r="O209" s="160">
        <v>0</v>
      </c>
      <c r="P209" s="160">
        <v>0</v>
      </c>
      <c r="Q209" s="160">
        <v>0</v>
      </c>
      <c r="R209" s="160">
        <v>0</v>
      </c>
      <c r="S209" s="156"/>
    </row>
    <row r="210" spans="1:19" s="3" customFormat="1">
      <c r="A210" s="188"/>
      <c r="B210" s="188"/>
      <c r="C210" s="178">
        <v>4260</v>
      </c>
      <c r="D210" s="186" t="s">
        <v>358</v>
      </c>
      <c r="E210" s="163">
        <f t="shared" si="57"/>
        <v>54000</v>
      </c>
      <c r="F210" s="163">
        <f t="shared" si="66"/>
        <v>54000</v>
      </c>
      <c r="G210" s="160">
        <v>0</v>
      </c>
      <c r="H210" s="160">
        <v>54000</v>
      </c>
      <c r="I210" s="160">
        <v>0</v>
      </c>
      <c r="J210" s="160">
        <v>0</v>
      </c>
      <c r="K210" s="160">
        <v>0</v>
      </c>
      <c r="L210" s="160">
        <v>0</v>
      </c>
      <c r="M210" s="160">
        <v>0</v>
      </c>
      <c r="N210" s="160">
        <v>0</v>
      </c>
      <c r="O210" s="160">
        <v>0</v>
      </c>
      <c r="P210" s="160">
        <v>0</v>
      </c>
      <c r="Q210" s="160">
        <v>0</v>
      </c>
      <c r="R210" s="160">
        <v>0</v>
      </c>
      <c r="S210" s="156"/>
    </row>
    <row r="211" spans="1:19" s="3" customFormat="1" ht="20.25" customHeight="1">
      <c r="A211" s="188"/>
      <c r="B211" s="188"/>
      <c r="C211" s="178">
        <v>4270</v>
      </c>
      <c r="D211" s="186" t="s">
        <v>359</v>
      </c>
      <c r="E211" s="163">
        <f t="shared" si="57"/>
        <v>15000</v>
      </c>
      <c r="F211" s="163">
        <f t="shared" si="66"/>
        <v>15000</v>
      </c>
      <c r="G211" s="160">
        <v>0</v>
      </c>
      <c r="H211" s="160">
        <v>15000</v>
      </c>
      <c r="I211" s="160">
        <v>0</v>
      </c>
      <c r="J211" s="160">
        <v>0</v>
      </c>
      <c r="K211" s="160">
        <v>0</v>
      </c>
      <c r="L211" s="160">
        <v>0</v>
      </c>
      <c r="M211" s="160">
        <v>0</v>
      </c>
      <c r="N211" s="160">
        <v>0</v>
      </c>
      <c r="O211" s="160">
        <v>0</v>
      </c>
      <c r="P211" s="160">
        <v>0</v>
      </c>
      <c r="Q211" s="160">
        <v>0</v>
      </c>
      <c r="R211" s="160">
        <v>0</v>
      </c>
      <c r="S211" s="156"/>
    </row>
    <row r="212" spans="1:19" s="3" customFormat="1">
      <c r="A212" s="188"/>
      <c r="B212" s="188"/>
      <c r="C212" s="178">
        <v>4280</v>
      </c>
      <c r="D212" s="186" t="s">
        <v>360</v>
      </c>
      <c r="E212" s="163">
        <f t="shared" si="57"/>
        <v>500</v>
      </c>
      <c r="F212" s="163">
        <f t="shared" si="66"/>
        <v>500</v>
      </c>
      <c r="G212" s="160">
        <v>0</v>
      </c>
      <c r="H212" s="160">
        <v>500</v>
      </c>
      <c r="I212" s="160">
        <v>0</v>
      </c>
      <c r="J212" s="160">
        <v>0</v>
      </c>
      <c r="K212" s="160">
        <v>0</v>
      </c>
      <c r="L212" s="160">
        <v>0</v>
      </c>
      <c r="M212" s="160">
        <v>0</v>
      </c>
      <c r="N212" s="160">
        <v>0</v>
      </c>
      <c r="O212" s="160">
        <v>0</v>
      </c>
      <c r="P212" s="160">
        <v>0</v>
      </c>
      <c r="Q212" s="160">
        <v>0</v>
      </c>
      <c r="R212" s="160">
        <v>0</v>
      </c>
      <c r="S212" s="156"/>
    </row>
    <row r="213" spans="1:19" s="3" customFormat="1" ht="19.5" customHeight="1">
      <c r="A213" s="188"/>
      <c r="B213" s="188"/>
      <c r="C213" s="178">
        <v>4300</v>
      </c>
      <c r="D213" s="186" t="s">
        <v>361</v>
      </c>
      <c r="E213" s="163">
        <f t="shared" si="57"/>
        <v>24237</v>
      </c>
      <c r="F213" s="163">
        <f t="shared" si="66"/>
        <v>24237</v>
      </c>
      <c r="G213" s="160">
        <v>0</v>
      </c>
      <c r="H213" s="160">
        <v>24237</v>
      </c>
      <c r="I213" s="160">
        <v>0</v>
      </c>
      <c r="J213" s="160">
        <v>0</v>
      </c>
      <c r="K213" s="160">
        <v>0</v>
      </c>
      <c r="L213" s="160">
        <v>0</v>
      </c>
      <c r="M213" s="160">
        <v>0</v>
      </c>
      <c r="N213" s="160">
        <v>0</v>
      </c>
      <c r="O213" s="160">
        <v>0</v>
      </c>
      <c r="P213" s="160">
        <v>0</v>
      </c>
      <c r="Q213" s="160">
        <v>0</v>
      </c>
      <c r="R213" s="160">
        <v>0</v>
      </c>
      <c r="S213" s="156"/>
    </row>
    <row r="214" spans="1:19" s="3" customFormat="1" ht="21.75" customHeight="1">
      <c r="A214" s="188"/>
      <c r="B214" s="188"/>
      <c r="C214" s="178">
        <v>4360</v>
      </c>
      <c r="D214" s="186" t="s">
        <v>424</v>
      </c>
      <c r="E214" s="163">
        <f t="shared" si="57"/>
        <v>8000</v>
      </c>
      <c r="F214" s="163">
        <f t="shared" si="66"/>
        <v>8000</v>
      </c>
      <c r="G214" s="160">
        <v>0</v>
      </c>
      <c r="H214" s="160">
        <v>8000</v>
      </c>
      <c r="I214" s="160">
        <v>0</v>
      </c>
      <c r="J214" s="160">
        <v>0</v>
      </c>
      <c r="K214" s="160">
        <v>0</v>
      </c>
      <c r="L214" s="160">
        <v>0</v>
      </c>
      <c r="M214" s="160">
        <v>0</v>
      </c>
      <c r="N214" s="160">
        <v>0</v>
      </c>
      <c r="O214" s="160">
        <v>0</v>
      </c>
      <c r="P214" s="160">
        <v>0</v>
      </c>
      <c r="Q214" s="160">
        <v>0</v>
      </c>
      <c r="R214" s="160">
        <v>0</v>
      </c>
      <c r="S214" s="156"/>
    </row>
    <row r="215" spans="1:19" s="3" customFormat="1" ht="16.5" customHeight="1">
      <c r="A215" s="188"/>
      <c r="B215" s="188"/>
      <c r="C215" s="178">
        <v>4410</v>
      </c>
      <c r="D215" s="186" t="s">
        <v>362</v>
      </c>
      <c r="E215" s="163">
        <f t="shared" si="57"/>
        <v>2000</v>
      </c>
      <c r="F215" s="163">
        <f t="shared" si="66"/>
        <v>2000</v>
      </c>
      <c r="G215" s="160">
        <v>0</v>
      </c>
      <c r="H215" s="220">
        <v>2000</v>
      </c>
      <c r="I215" s="160">
        <v>0</v>
      </c>
      <c r="J215" s="160">
        <v>0</v>
      </c>
      <c r="K215" s="160">
        <v>0</v>
      </c>
      <c r="L215" s="160">
        <v>0</v>
      </c>
      <c r="M215" s="160">
        <v>0</v>
      </c>
      <c r="N215" s="160">
        <v>0</v>
      </c>
      <c r="O215" s="160">
        <v>0</v>
      </c>
      <c r="P215" s="160">
        <v>0</v>
      </c>
      <c r="Q215" s="160">
        <v>0</v>
      </c>
      <c r="R215" s="160">
        <v>0</v>
      </c>
      <c r="S215" s="156"/>
    </row>
    <row r="216" spans="1:19" s="3" customFormat="1" ht="18.75" customHeight="1">
      <c r="A216" s="188"/>
      <c r="B216" s="188"/>
      <c r="C216" s="178">
        <v>4430</v>
      </c>
      <c r="D216" s="186" t="s">
        <v>319</v>
      </c>
      <c r="E216" s="163">
        <f t="shared" si="57"/>
        <v>3000</v>
      </c>
      <c r="F216" s="163">
        <f t="shared" si="66"/>
        <v>3000</v>
      </c>
      <c r="G216" s="160">
        <v>0</v>
      </c>
      <c r="H216" s="160">
        <v>3000</v>
      </c>
      <c r="I216" s="160">
        <v>0</v>
      </c>
      <c r="J216" s="160">
        <v>0</v>
      </c>
      <c r="K216" s="160">
        <v>0</v>
      </c>
      <c r="L216" s="160">
        <v>0</v>
      </c>
      <c r="M216" s="160">
        <v>0</v>
      </c>
      <c r="N216" s="160">
        <v>0</v>
      </c>
      <c r="O216" s="160">
        <v>0</v>
      </c>
      <c r="P216" s="160">
        <v>0</v>
      </c>
      <c r="Q216" s="160">
        <v>0</v>
      </c>
      <c r="R216" s="160">
        <v>0</v>
      </c>
      <c r="S216" s="156"/>
    </row>
    <row r="217" spans="1:19" s="3" customFormat="1" ht="15.75" customHeight="1">
      <c r="A217" s="188"/>
      <c r="B217" s="188"/>
      <c r="C217" s="178">
        <v>4440</v>
      </c>
      <c r="D217" s="171" t="s">
        <v>363</v>
      </c>
      <c r="E217" s="163">
        <f t="shared" si="57"/>
        <v>31385</v>
      </c>
      <c r="F217" s="163">
        <f t="shared" si="66"/>
        <v>31385</v>
      </c>
      <c r="G217" s="160">
        <v>0</v>
      </c>
      <c r="H217" s="160">
        <v>31385</v>
      </c>
      <c r="I217" s="160">
        <v>0</v>
      </c>
      <c r="J217" s="160">
        <v>0</v>
      </c>
      <c r="K217" s="160">
        <v>0</v>
      </c>
      <c r="L217" s="160">
        <v>0</v>
      </c>
      <c r="M217" s="160">
        <v>0</v>
      </c>
      <c r="N217" s="160">
        <v>0</v>
      </c>
      <c r="O217" s="160">
        <v>0</v>
      </c>
      <c r="P217" s="160">
        <v>0</v>
      </c>
      <c r="Q217" s="160">
        <v>0</v>
      </c>
      <c r="R217" s="160">
        <v>0</v>
      </c>
      <c r="S217" s="156"/>
    </row>
    <row r="218" spans="1:19" s="3" customFormat="1" ht="37.5" customHeight="1">
      <c r="A218" s="188"/>
      <c r="B218" s="188"/>
      <c r="C218" s="178">
        <v>4700</v>
      </c>
      <c r="D218" s="171" t="s">
        <v>351</v>
      </c>
      <c r="E218" s="163">
        <f t="shared" ref="E218:E245" si="67">SUM(F218+N218)</f>
        <v>3500</v>
      </c>
      <c r="F218" s="163">
        <f t="shared" si="66"/>
        <v>3500</v>
      </c>
      <c r="G218" s="160">
        <v>0</v>
      </c>
      <c r="H218" s="160">
        <v>3500</v>
      </c>
      <c r="I218" s="160">
        <v>0</v>
      </c>
      <c r="J218" s="160">
        <v>0</v>
      </c>
      <c r="K218" s="160">
        <v>0</v>
      </c>
      <c r="L218" s="160">
        <v>0</v>
      </c>
      <c r="M218" s="160">
        <v>0</v>
      </c>
      <c r="N218" s="160">
        <v>0</v>
      </c>
      <c r="O218" s="160">
        <v>0</v>
      </c>
      <c r="P218" s="160">
        <v>0</v>
      </c>
      <c r="Q218" s="160">
        <v>0</v>
      </c>
      <c r="R218" s="160">
        <v>0</v>
      </c>
      <c r="S218" s="156"/>
    </row>
    <row r="219" spans="1:19" s="3" customFormat="1" ht="29.25" customHeight="1">
      <c r="A219" s="187"/>
      <c r="B219" s="180">
        <v>80113</v>
      </c>
      <c r="C219" s="180"/>
      <c r="D219" s="181" t="s">
        <v>301</v>
      </c>
      <c r="E219" s="164">
        <f t="shared" si="67"/>
        <v>456685</v>
      </c>
      <c r="F219" s="164">
        <f>SUM(G219:M219)</f>
        <v>456685</v>
      </c>
      <c r="G219" s="164">
        <f t="shared" ref="G219:M219" si="68">SUM(G220:G232)</f>
        <v>304135</v>
      </c>
      <c r="H219" s="164">
        <f t="shared" si="68"/>
        <v>150550</v>
      </c>
      <c r="I219" s="164">
        <f t="shared" si="68"/>
        <v>0</v>
      </c>
      <c r="J219" s="164">
        <f t="shared" si="68"/>
        <v>2000</v>
      </c>
      <c r="K219" s="164">
        <f t="shared" si="68"/>
        <v>0</v>
      </c>
      <c r="L219" s="164">
        <f t="shared" si="68"/>
        <v>0</v>
      </c>
      <c r="M219" s="164">
        <f t="shared" si="68"/>
        <v>0</v>
      </c>
      <c r="N219" s="164">
        <f>SUM(O219+Q219+R219)</f>
        <v>0</v>
      </c>
      <c r="O219" s="164">
        <f>SUM(O220:O232)</f>
        <v>0</v>
      </c>
      <c r="P219" s="164">
        <f>SUM(P220:P232)</f>
        <v>0</v>
      </c>
      <c r="Q219" s="164">
        <f>SUM(Q220:Q232)</f>
        <v>0</v>
      </c>
      <c r="R219" s="164">
        <f>SUM(R220:R232)</f>
        <v>0</v>
      </c>
      <c r="S219" s="156"/>
    </row>
    <row r="220" spans="1:19" s="3" customFormat="1" ht="34.5" customHeight="1">
      <c r="A220" s="188"/>
      <c r="B220" s="188"/>
      <c r="C220" s="178">
        <v>3020</v>
      </c>
      <c r="D220" s="186" t="s">
        <v>369</v>
      </c>
      <c r="E220" s="163">
        <f t="shared" si="67"/>
        <v>2000</v>
      </c>
      <c r="F220" s="163">
        <f t="shared" ref="F220:F232" si="69">SUM(G220:M220)</f>
        <v>2000</v>
      </c>
      <c r="G220" s="160">
        <v>0</v>
      </c>
      <c r="H220" s="160">
        <v>0</v>
      </c>
      <c r="I220" s="160">
        <v>0</v>
      </c>
      <c r="J220" s="160">
        <v>2000</v>
      </c>
      <c r="K220" s="160">
        <v>0</v>
      </c>
      <c r="L220" s="160">
        <v>0</v>
      </c>
      <c r="M220" s="160">
        <v>0</v>
      </c>
      <c r="N220" s="160">
        <v>0</v>
      </c>
      <c r="O220" s="160">
        <v>0</v>
      </c>
      <c r="P220" s="160">
        <v>0</v>
      </c>
      <c r="Q220" s="160">
        <v>0</v>
      </c>
      <c r="R220" s="160">
        <v>0</v>
      </c>
      <c r="S220" s="156"/>
    </row>
    <row r="221" spans="1:19" s="3" customFormat="1" ht="24.75" customHeight="1">
      <c r="B221" s="188"/>
      <c r="C221" s="178">
        <v>4010</v>
      </c>
      <c r="D221" s="186" t="s">
        <v>352</v>
      </c>
      <c r="E221" s="163">
        <f t="shared" si="67"/>
        <v>232970</v>
      </c>
      <c r="F221" s="163">
        <f t="shared" si="69"/>
        <v>232970</v>
      </c>
      <c r="G221" s="160">
        <v>232970</v>
      </c>
      <c r="H221" s="160">
        <v>0</v>
      </c>
      <c r="I221" s="160">
        <v>0</v>
      </c>
      <c r="J221" s="160">
        <v>0</v>
      </c>
      <c r="K221" s="160">
        <v>0</v>
      </c>
      <c r="L221" s="160">
        <v>0</v>
      </c>
      <c r="M221" s="160">
        <v>0</v>
      </c>
      <c r="N221" s="160">
        <v>0</v>
      </c>
      <c r="O221" s="160">
        <v>0</v>
      </c>
      <c r="P221" s="160">
        <v>0</v>
      </c>
      <c r="Q221" s="160">
        <v>0</v>
      </c>
      <c r="R221" s="160">
        <v>0</v>
      </c>
      <c r="S221" s="156"/>
    </row>
    <row r="222" spans="1:19" s="3" customFormat="1" ht="22.5">
      <c r="A222" s="188"/>
      <c r="B222" s="188"/>
      <c r="C222" s="178">
        <v>4040</v>
      </c>
      <c r="D222" s="186" t="s">
        <v>353</v>
      </c>
      <c r="E222" s="163">
        <f t="shared" si="67"/>
        <v>19070</v>
      </c>
      <c r="F222" s="163">
        <f t="shared" si="69"/>
        <v>19070</v>
      </c>
      <c r="G222" s="160">
        <v>19070</v>
      </c>
      <c r="H222" s="160">
        <v>0</v>
      </c>
      <c r="I222" s="160">
        <v>0</v>
      </c>
      <c r="J222" s="160">
        <v>0</v>
      </c>
      <c r="K222" s="160">
        <v>0</v>
      </c>
      <c r="L222" s="160">
        <v>0</v>
      </c>
      <c r="M222" s="160">
        <v>0</v>
      </c>
      <c r="N222" s="160">
        <v>0</v>
      </c>
      <c r="O222" s="160">
        <v>0</v>
      </c>
      <c r="P222" s="160">
        <v>0</v>
      </c>
      <c r="Q222" s="160">
        <v>0</v>
      </c>
      <c r="R222" s="160">
        <v>0</v>
      </c>
      <c r="S222" s="156"/>
    </row>
    <row r="223" spans="1:19" s="3" customFormat="1" ht="22.5">
      <c r="A223" s="188"/>
      <c r="B223" s="188"/>
      <c r="C223" s="178">
        <v>4110</v>
      </c>
      <c r="D223" s="186" t="s">
        <v>354</v>
      </c>
      <c r="E223" s="163">
        <f t="shared" si="67"/>
        <v>43719</v>
      </c>
      <c r="F223" s="163">
        <f t="shared" si="69"/>
        <v>43719</v>
      </c>
      <c r="G223" s="160">
        <v>43719</v>
      </c>
      <c r="H223" s="160">
        <v>0</v>
      </c>
      <c r="I223" s="160">
        <v>0</v>
      </c>
      <c r="J223" s="160">
        <v>0</v>
      </c>
      <c r="K223" s="160">
        <v>0</v>
      </c>
      <c r="L223" s="160">
        <v>0</v>
      </c>
      <c r="M223" s="160">
        <v>0</v>
      </c>
      <c r="N223" s="160">
        <v>0</v>
      </c>
      <c r="O223" s="160">
        <v>0</v>
      </c>
      <c r="P223" s="160">
        <v>0</v>
      </c>
      <c r="Q223" s="160">
        <v>0</v>
      </c>
      <c r="R223" s="160">
        <v>0</v>
      </c>
      <c r="S223" s="156"/>
    </row>
    <row r="224" spans="1:19" s="3" customFormat="1">
      <c r="A224" s="188"/>
      <c r="B224" s="188"/>
      <c r="C224" s="178">
        <v>4120</v>
      </c>
      <c r="D224" s="186" t="s">
        <v>355</v>
      </c>
      <c r="E224" s="163">
        <f t="shared" si="67"/>
        <v>5376</v>
      </c>
      <c r="F224" s="163">
        <f t="shared" si="69"/>
        <v>5376</v>
      </c>
      <c r="G224" s="160">
        <v>5376</v>
      </c>
      <c r="H224" s="160">
        <v>0</v>
      </c>
      <c r="I224" s="160">
        <v>0</v>
      </c>
      <c r="J224" s="160">
        <v>0</v>
      </c>
      <c r="K224" s="160">
        <v>0</v>
      </c>
      <c r="L224" s="160">
        <v>0</v>
      </c>
      <c r="M224" s="160">
        <v>0</v>
      </c>
      <c r="N224" s="160">
        <v>0</v>
      </c>
      <c r="O224" s="160">
        <v>0</v>
      </c>
      <c r="P224" s="160">
        <v>0</v>
      </c>
      <c r="Q224" s="160">
        <v>0</v>
      </c>
      <c r="R224" s="160">
        <v>0</v>
      </c>
      <c r="S224" s="156"/>
    </row>
    <row r="225" spans="1:19" s="3" customFormat="1" ht="23.25" customHeight="1">
      <c r="A225" s="188"/>
      <c r="B225" s="188"/>
      <c r="C225" s="178">
        <v>4170</v>
      </c>
      <c r="D225" s="186" t="s">
        <v>356</v>
      </c>
      <c r="E225" s="163">
        <f t="shared" si="67"/>
        <v>3000</v>
      </c>
      <c r="F225" s="163">
        <f t="shared" si="69"/>
        <v>3000</v>
      </c>
      <c r="G225" s="160">
        <v>3000</v>
      </c>
      <c r="H225" s="160">
        <v>0</v>
      </c>
      <c r="I225" s="160">
        <v>0</v>
      </c>
      <c r="J225" s="160">
        <v>0</v>
      </c>
      <c r="K225" s="160">
        <v>0</v>
      </c>
      <c r="L225" s="160">
        <v>0</v>
      </c>
      <c r="M225" s="160">
        <v>0</v>
      </c>
      <c r="N225" s="160">
        <v>0</v>
      </c>
      <c r="O225" s="160">
        <v>0</v>
      </c>
      <c r="P225" s="160">
        <v>0</v>
      </c>
      <c r="Q225" s="160">
        <v>0</v>
      </c>
      <c r="R225" s="160">
        <v>0</v>
      </c>
      <c r="S225" s="156"/>
    </row>
    <row r="226" spans="1:19" s="3" customFormat="1" ht="27.75" customHeight="1">
      <c r="A226" s="188"/>
      <c r="B226" s="188"/>
      <c r="C226" s="178">
        <v>4210</v>
      </c>
      <c r="D226" s="186" t="s">
        <v>357</v>
      </c>
      <c r="E226" s="163">
        <f t="shared" si="67"/>
        <v>70000</v>
      </c>
      <c r="F226" s="163">
        <f t="shared" si="69"/>
        <v>70000</v>
      </c>
      <c r="G226" s="160">
        <v>0</v>
      </c>
      <c r="H226" s="160">
        <v>70000</v>
      </c>
      <c r="I226" s="160">
        <v>0</v>
      </c>
      <c r="J226" s="160">
        <v>0</v>
      </c>
      <c r="K226" s="160">
        <v>0</v>
      </c>
      <c r="L226" s="160">
        <v>0</v>
      </c>
      <c r="M226" s="160">
        <v>0</v>
      </c>
      <c r="N226" s="160">
        <v>0</v>
      </c>
      <c r="O226" s="160">
        <v>0</v>
      </c>
      <c r="P226" s="160">
        <v>0</v>
      </c>
      <c r="Q226" s="160">
        <v>0</v>
      </c>
      <c r="R226" s="160">
        <v>0</v>
      </c>
      <c r="S226" s="156"/>
    </row>
    <row r="227" spans="1:19" s="3" customFormat="1" ht="22.5" customHeight="1">
      <c r="A227" s="188"/>
      <c r="B227" s="188"/>
      <c r="C227" s="178">
        <v>4280</v>
      </c>
      <c r="D227" s="186" t="s">
        <v>360</v>
      </c>
      <c r="E227" s="163">
        <f t="shared" si="67"/>
        <v>300</v>
      </c>
      <c r="F227" s="163">
        <f t="shared" si="69"/>
        <v>300</v>
      </c>
      <c r="G227" s="160">
        <v>0</v>
      </c>
      <c r="H227" s="160">
        <v>300</v>
      </c>
      <c r="I227" s="160">
        <v>0</v>
      </c>
      <c r="J227" s="160">
        <v>0</v>
      </c>
      <c r="K227" s="160">
        <v>0</v>
      </c>
      <c r="L227" s="160">
        <v>0</v>
      </c>
      <c r="M227" s="160">
        <v>0</v>
      </c>
      <c r="N227" s="160">
        <v>0</v>
      </c>
      <c r="O227" s="160">
        <v>0</v>
      </c>
      <c r="P227" s="160">
        <v>0</v>
      </c>
      <c r="Q227" s="160">
        <v>0</v>
      </c>
      <c r="R227" s="160">
        <v>0</v>
      </c>
      <c r="S227" s="156"/>
    </row>
    <row r="228" spans="1:19" s="3" customFormat="1" ht="23.25" customHeight="1">
      <c r="A228" s="188"/>
      <c r="B228" s="188"/>
      <c r="C228" s="178">
        <v>4300</v>
      </c>
      <c r="D228" s="186" t="s">
        <v>361</v>
      </c>
      <c r="E228" s="163">
        <f t="shared" si="67"/>
        <v>50000</v>
      </c>
      <c r="F228" s="163">
        <f t="shared" si="69"/>
        <v>50000</v>
      </c>
      <c r="G228" s="160">
        <v>0</v>
      </c>
      <c r="H228" s="160">
        <v>50000</v>
      </c>
      <c r="I228" s="160">
        <v>0</v>
      </c>
      <c r="J228" s="160">
        <v>0</v>
      </c>
      <c r="K228" s="160">
        <v>0</v>
      </c>
      <c r="L228" s="160">
        <v>0</v>
      </c>
      <c r="M228" s="160">
        <v>0</v>
      </c>
      <c r="N228" s="160">
        <v>0</v>
      </c>
      <c r="O228" s="160">
        <v>0</v>
      </c>
      <c r="P228" s="160">
        <v>0</v>
      </c>
      <c r="Q228" s="160">
        <v>0</v>
      </c>
      <c r="R228" s="160">
        <v>0</v>
      </c>
      <c r="S228" s="156"/>
    </row>
    <row r="229" spans="1:19" s="3" customFormat="1">
      <c r="A229" s="188"/>
      <c r="B229" s="188"/>
      <c r="C229" s="178">
        <v>4410</v>
      </c>
      <c r="D229" s="186" t="s">
        <v>362</v>
      </c>
      <c r="E229" s="163">
        <f t="shared" si="67"/>
        <v>150</v>
      </c>
      <c r="F229" s="163">
        <f t="shared" si="69"/>
        <v>150</v>
      </c>
      <c r="G229" s="160">
        <v>0</v>
      </c>
      <c r="H229" s="160">
        <v>150</v>
      </c>
      <c r="I229" s="160">
        <v>0</v>
      </c>
      <c r="J229" s="160">
        <v>0</v>
      </c>
      <c r="K229" s="160">
        <v>0</v>
      </c>
      <c r="L229" s="160">
        <v>0</v>
      </c>
      <c r="M229" s="160">
        <v>0</v>
      </c>
      <c r="N229" s="160">
        <v>0</v>
      </c>
      <c r="O229" s="160">
        <v>0</v>
      </c>
      <c r="P229" s="160">
        <v>0</v>
      </c>
      <c r="Q229" s="160">
        <v>0</v>
      </c>
      <c r="R229" s="160">
        <v>0</v>
      </c>
      <c r="S229" s="156"/>
    </row>
    <row r="230" spans="1:19" s="3" customFormat="1" ht="15" customHeight="1">
      <c r="A230" s="188"/>
      <c r="B230" s="188"/>
      <c r="C230" s="178">
        <v>4430</v>
      </c>
      <c r="D230" s="171" t="s">
        <v>319</v>
      </c>
      <c r="E230" s="163">
        <f t="shared" si="67"/>
        <v>17000</v>
      </c>
      <c r="F230" s="163">
        <f t="shared" si="69"/>
        <v>17000</v>
      </c>
      <c r="G230" s="160">
        <v>0</v>
      </c>
      <c r="H230" s="160">
        <v>17000</v>
      </c>
      <c r="I230" s="160">
        <v>0</v>
      </c>
      <c r="J230" s="160">
        <v>0</v>
      </c>
      <c r="K230" s="160">
        <v>0</v>
      </c>
      <c r="L230" s="160">
        <v>0</v>
      </c>
      <c r="M230" s="160">
        <v>0</v>
      </c>
      <c r="N230" s="160">
        <v>0</v>
      </c>
      <c r="O230" s="160">
        <v>0</v>
      </c>
      <c r="P230" s="160">
        <v>0</v>
      </c>
      <c r="Q230" s="160">
        <v>0</v>
      </c>
      <c r="R230" s="160">
        <v>0</v>
      </c>
      <c r="S230" s="156"/>
    </row>
    <row r="231" spans="1:19" s="3" customFormat="1">
      <c r="A231" s="188"/>
      <c r="B231" s="188"/>
      <c r="C231" s="178">
        <v>4440</v>
      </c>
      <c r="D231" s="171" t="s">
        <v>363</v>
      </c>
      <c r="E231" s="163">
        <f t="shared" si="67"/>
        <v>6600</v>
      </c>
      <c r="F231" s="163">
        <f t="shared" si="69"/>
        <v>6600</v>
      </c>
      <c r="G231" s="160">
        <v>0</v>
      </c>
      <c r="H231" s="160">
        <v>6600</v>
      </c>
      <c r="I231" s="160">
        <v>0</v>
      </c>
      <c r="J231" s="160">
        <v>0</v>
      </c>
      <c r="K231" s="160">
        <v>0</v>
      </c>
      <c r="L231" s="160">
        <v>0</v>
      </c>
      <c r="M231" s="160">
        <v>0</v>
      </c>
      <c r="N231" s="160">
        <v>0</v>
      </c>
      <c r="O231" s="160">
        <v>0</v>
      </c>
      <c r="P231" s="160">
        <v>0</v>
      </c>
      <c r="Q231" s="160">
        <v>0</v>
      </c>
      <c r="R231" s="160">
        <v>0</v>
      </c>
      <c r="S231" s="156"/>
    </row>
    <row r="232" spans="1:19" s="3" customFormat="1" ht="33.75">
      <c r="A232" s="188"/>
      <c r="B232" s="188"/>
      <c r="C232" s="178">
        <v>4500</v>
      </c>
      <c r="D232" s="171" t="s">
        <v>410</v>
      </c>
      <c r="E232" s="163">
        <f t="shared" si="67"/>
        <v>6500</v>
      </c>
      <c r="F232" s="163">
        <f t="shared" si="69"/>
        <v>6500</v>
      </c>
      <c r="G232" s="160">
        <v>0</v>
      </c>
      <c r="H232" s="160">
        <v>6500</v>
      </c>
      <c r="I232" s="160">
        <v>0</v>
      </c>
      <c r="J232" s="160">
        <v>0</v>
      </c>
      <c r="K232" s="160">
        <v>0</v>
      </c>
      <c r="L232" s="160">
        <v>0</v>
      </c>
      <c r="M232" s="160">
        <v>0</v>
      </c>
      <c r="N232" s="160">
        <v>0</v>
      </c>
      <c r="O232" s="160">
        <v>0</v>
      </c>
      <c r="P232" s="160">
        <v>0</v>
      </c>
      <c r="Q232" s="160">
        <v>0</v>
      </c>
      <c r="R232" s="160">
        <v>0</v>
      </c>
      <c r="S232" s="156"/>
    </row>
    <row r="233" spans="1:19" s="3" customFormat="1" ht="22.5">
      <c r="A233" s="187"/>
      <c r="B233" s="187">
        <v>80146</v>
      </c>
      <c r="C233" s="180"/>
      <c r="D233" s="181" t="s">
        <v>302</v>
      </c>
      <c r="E233" s="164">
        <f t="shared" si="67"/>
        <v>19621</v>
      </c>
      <c r="F233" s="164">
        <f>SUM(G233:M233)</f>
        <v>19621</v>
      </c>
      <c r="G233" s="164">
        <f t="shared" ref="G233:R233" si="70">SUM(G234:G234)</f>
        <v>0</v>
      </c>
      <c r="H233" s="164">
        <f t="shared" si="70"/>
        <v>19621</v>
      </c>
      <c r="I233" s="164">
        <f t="shared" si="70"/>
        <v>0</v>
      </c>
      <c r="J233" s="164">
        <f t="shared" si="70"/>
        <v>0</v>
      </c>
      <c r="K233" s="164">
        <f t="shared" si="70"/>
        <v>0</v>
      </c>
      <c r="L233" s="164">
        <f t="shared" si="70"/>
        <v>0</v>
      </c>
      <c r="M233" s="164">
        <f t="shared" si="70"/>
        <v>0</v>
      </c>
      <c r="N233" s="164">
        <f t="shared" si="70"/>
        <v>0</v>
      </c>
      <c r="O233" s="164">
        <f t="shared" si="70"/>
        <v>0</v>
      </c>
      <c r="P233" s="164">
        <f t="shared" si="70"/>
        <v>0</v>
      </c>
      <c r="Q233" s="164">
        <f t="shared" si="70"/>
        <v>0</v>
      </c>
      <c r="R233" s="164">
        <f t="shared" si="70"/>
        <v>0</v>
      </c>
      <c r="S233" s="156"/>
    </row>
    <row r="234" spans="1:19" s="3" customFormat="1" ht="28.5" customHeight="1">
      <c r="A234" s="188"/>
      <c r="B234" s="188"/>
      <c r="C234" s="178">
        <v>4300</v>
      </c>
      <c r="D234" s="171" t="s">
        <v>361</v>
      </c>
      <c r="E234" s="163">
        <f t="shared" si="67"/>
        <v>19621</v>
      </c>
      <c r="F234" s="163">
        <f>SUM(G234:M234)</f>
        <v>19621</v>
      </c>
      <c r="G234" s="160">
        <v>0</v>
      </c>
      <c r="H234" s="160">
        <v>19621</v>
      </c>
      <c r="I234" s="160">
        <v>0</v>
      </c>
      <c r="J234" s="160">
        <v>0</v>
      </c>
      <c r="K234" s="160">
        <v>0</v>
      </c>
      <c r="L234" s="160">
        <v>0</v>
      </c>
      <c r="M234" s="160">
        <v>0</v>
      </c>
      <c r="N234" s="160">
        <v>0</v>
      </c>
      <c r="O234" s="161">
        <v>0</v>
      </c>
      <c r="P234" s="161">
        <v>0</v>
      </c>
      <c r="Q234" s="161">
        <v>0</v>
      </c>
      <c r="R234" s="161">
        <v>0</v>
      </c>
      <c r="S234" s="156"/>
    </row>
    <row r="235" spans="1:19" s="3" customFormat="1" ht="17.25" customHeight="1">
      <c r="A235" s="187"/>
      <c r="B235" s="187">
        <v>80148</v>
      </c>
      <c r="C235" s="180"/>
      <c r="D235" s="181" t="s">
        <v>261</v>
      </c>
      <c r="E235" s="164">
        <f t="shared" si="67"/>
        <v>268004</v>
      </c>
      <c r="F235" s="164">
        <f>SUM(G235:M235)</f>
        <v>268004</v>
      </c>
      <c r="G235" s="164">
        <f t="shared" ref="G235:R235" si="71">SUM(G236:G244)</f>
        <v>121604</v>
      </c>
      <c r="H235" s="164">
        <f t="shared" si="71"/>
        <v>146400</v>
      </c>
      <c r="I235" s="164">
        <f t="shared" si="71"/>
        <v>0</v>
      </c>
      <c r="J235" s="164">
        <f t="shared" si="71"/>
        <v>0</v>
      </c>
      <c r="K235" s="164">
        <f t="shared" si="71"/>
        <v>0</v>
      </c>
      <c r="L235" s="164">
        <f t="shared" si="71"/>
        <v>0</v>
      </c>
      <c r="M235" s="164">
        <f t="shared" si="71"/>
        <v>0</v>
      </c>
      <c r="N235" s="164">
        <f t="shared" si="71"/>
        <v>0</v>
      </c>
      <c r="O235" s="164">
        <f t="shared" si="71"/>
        <v>0</v>
      </c>
      <c r="P235" s="164">
        <f t="shared" si="71"/>
        <v>0</v>
      </c>
      <c r="Q235" s="164">
        <f t="shared" si="71"/>
        <v>0</v>
      </c>
      <c r="R235" s="164">
        <f t="shared" si="71"/>
        <v>0</v>
      </c>
      <c r="S235" s="156"/>
    </row>
    <row r="236" spans="1:19" s="3" customFormat="1" ht="23.25" customHeight="1">
      <c r="A236" s="188"/>
      <c r="B236" s="188"/>
      <c r="C236" s="178">
        <v>4010</v>
      </c>
      <c r="D236" s="171" t="s">
        <v>352</v>
      </c>
      <c r="E236" s="163">
        <f t="shared" si="67"/>
        <v>91392</v>
      </c>
      <c r="F236" s="163">
        <f t="shared" ref="F236:F244" si="72">SUM(G236:M236)</f>
        <v>91392</v>
      </c>
      <c r="G236" s="160">
        <v>91392</v>
      </c>
      <c r="H236" s="160">
        <v>0</v>
      </c>
      <c r="I236" s="160">
        <v>0</v>
      </c>
      <c r="J236" s="160">
        <v>0</v>
      </c>
      <c r="K236" s="160">
        <v>0</v>
      </c>
      <c r="L236" s="160">
        <v>0</v>
      </c>
      <c r="M236" s="160">
        <v>0</v>
      </c>
      <c r="N236" s="160">
        <v>0</v>
      </c>
      <c r="O236" s="160">
        <v>0</v>
      </c>
      <c r="P236" s="160">
        <v>0</v>
      </c>
      <c r="Q236" s="160">
        <v>0</v>
      </c>
      <c r="R236" s="160">
        <v>0</v>
      </c>
      <c r="S236" s="156"/>
    </row>
    <row r="237" spans="1:19" s="3" customFormat="1" ht="32.25" customHeight="1">
      <c r="A237" s="228"/>
      <c r="B237" s="188"/>
      <c r="C237" s="178">
        <v>4040</v>
      </c>
      <c r="D237" s="171" t="s">
        <v>353</v>
      </c>
      <c r="E237" s="163">
        <f t="shared" si="67"/>
        <v>9792</v>
      </c>
      <c r="F237" s="163">
        <f t="shared" si="72"/>
        <v>9792</v>
      </c>
      <c r="G237" s="160">
        <v>9792</v>
      </c>
      <c r="H237" s="160">
        <v>0</v>
      </c>
      <c r="I237" s="160">
        <v>0</v>
      </c>
      <c r="J237" s="160">
        <v>0</v>
      </c>
      <c r="K237" s="160">
        <v>0</v>
      </c>
      <c r="L237" s="160">
        <v>0</v>
      </c>
      <c r="M237" s="160">
        <v>0</v>
      </c>
      <c r="N237" s="160">
        <v>0</v>
      </c>
      <c r="O237" s="160">
        <v>0</v>
      </c>
      <c r="P237" s="160">
        <v>0</v>
      </c>
      <c r="Q237" s="160">
        <v>0</v>
      </c>
      <c r="R237" s="160">
        <v>0</v>
      </c>
      <c r="S237" s="156"/>
    </row>
    <row r="238" spans="1:19" s="3" customFormat="1" ht="22.5">
      <c r="A238" s="188"/>
      <c r="B238" s="188"/>
      <c r="C238" s="178">
        <v>4110</v>
      </c>
      <c r="D238" s="171" t="s">
        <v>354</v>
      </c>
      <c r="E238" s="163">
        <f t="shared" si="67"/>
        <v>17337</v>
      </c>
      <c r="F238" s="163">
        <f t="shared" si="72"/>
        <v>17337</v>
      </c>
      <c r="G238" s="160">
        <v>17337</v>
      </c>
      <c r="H238" s="160">
        <v>0</v>
      </c>
      <c r="I238" s="160">
        <v>0</v>
      </c>
      <c r="J238" s="160">
        <v>0</v>
      </c>
      <c r="K238" s="160">
        <v>0</v>
      </c>
      <c r="L238" s="160">
        <v>0</v>
      </c>
      <c r="M238" s="160">
        <v>0</v>
      </c>
      <c r="N238" s="160">
        <v>0</v>
      </c>
      <c r="O238" s="160">
        <v>0</v>
      </c>
      <c r="P238" s="160">
        <v>0</v>
      </c>
      <c r="Q238" s="160">
        <v>0</v>
      </c>
      <c r="R238" s="160">
        <v>0</v>
      </c>
      <c r="S238" s="156"/>
    </row>
    <row r="239" spans="1:19" s="3" customFormat="1" ht="23.25" customHeight="1">
      <c r="A239" s="188"/>
      <c r="B239" s="188"/>
      <c r="C239" s="178">
        <v>4120</v>
      </c>
      <c r="D239" s="171" t="s">
        <v>355</v>
      </c>
      <c r="E239" s="163">
        <f t="shared" si="67"/>
        <v>3083</v>
      </c>
      <c r="F239" s="163">
        <f t="shared" si="72"/>
        <v>3083</v>
      </c>
      <c r="G239" s="160">
        <v>3083</v>
      </c>
      <c r="H239" s="160">
        <v>0</v>
      </c>
      <c r="I239" s="160">
        <v>0</v>
      </c>
      <c r="J239" s="160">
        <v>0</v>
      </c>
      <c r="K239" s="160">
        <v>0</v>
      </c>
      <c r="L239" s="160">
        <v>0</v>
      </c>
      <c r="M239" s="160">
        <v>0</v>
      </c>
      <c r="N239" s="160">
        <v>0</v>
      </c>
      <c r="O239" s="160">
        <v>0</v>
      </c>
      <c r="P239" s="160">
        <v>0</v>
      </c>
      <c r="Q239" s="160">
        <v>0</v>
      </c>
      <c r="R239" s="160">
        <v>0</v>
      </c>
      <c r="S239" s="156"/>
    </row>
    <row r="240" spans="1:19" s="3" customFormat="1" ht="24.75" customHeight="1">
      <c r="A240" s="188"/>
      <c r="B240" s="188"/>
      <c r="C240" s="178">
        <v>4210</v>
      </c>
      <c r="D240" s="171" t="s">
        <v>357</v>
      </c>
      <c r="E240" s="163">
        <f t="shared" si="67"/>
        <v>10000</v>
      </c>
      <c r="F240" s="163">
        <f t="shared" si="72"/>
        <v>10000</v>
      </c>
      <c r="G240" s="160">
        <v>0</v>
      </c>
      <c r="H240" s="160">
        <v>10000</v>
      </c>
      <c r="I240" s="160">
        <v>0</v>
      </c>
      <c r="J240" s="160">
        <v>0</v>
      </c>
      <c r="K240" s="160">
        <v>0</v>
      </c>
      <c r="L240" s="160">
        <v>0</v>
      </c>
      <c r="M240" s="160">
        <v>0</v>
      </c>
      <c r="N240" s="160">
        <v>0</v>
      </c>
      <c r="O240" s="160">
        <v>0</v>
      </c>
      <c r="P240" s="160">
        <v>0</v>
      </c>
      <c r="Q240" s="160">
        <v>0</v>
      </c>
      <c r="R240" s="160">
        <v>0</v>
      </c>
      <c r="S240" s="156"/>
    </row>
    <row r="241" spans="1:19" s="3" customFormat="1" ht="21.75" customHeight="1">
      <c r="A241" s="188"/>
      <c r="B241" s="188"/>
      <c r="C241" s="178">
        <v>4220</v>
      </c>
      <c r="D241" s="171" t="s">
        <v>372</v>
      </c>
      <c r="E241" s="163">
        <f t="shared" si="67"/>
        <v>120000</v>
      </c>
      <c r="F241" s="163">
        <f t="shared" si="72"/>
        <v>120000</v>
      </c>
      <c r="G241" s="160">
        <v>0</v>
      </c>
      <c r="H241" s="160">
        <v>120000</v>
      </c>
      <c r="I241" s="160">
        <v>0</v>
      </c>
      <c r="J241" s="160">
        <v>0</v>
      </c>
      <c r="K241" s="160">
        <v>0</v>
      </c>
      <c r="L241" s="160">
        <v>0</v>
      </c>
      <c r="M241" s="160">
        <v>0</v>
      </c>
      <c r="N241" s="160">
        <v>0</v>
      </c>
      <c r="O241" s="160">
        <v>0</v>
      </c>
      <c r="P241" s="160">
        <v>0</v>
      </c>
      <c r="Q241" s="160">
        <v>0</v>
      </c>
      <c r="R241" s="160">
        <v>0</v>
      </c>
      <c r="S241" s="156"/>
    </row>
    <row r="242" spans="1:19" s="3" customFormat="1">
      <c r="A242" s="188"/>
      <c r="B242" s="188"/>
      <c r="C242" s="178">
        <v>4260</v>
      </c>
      <c r="D242" s="171" t="s">
        <v>358</v>
      </c>
      <c r="E242" s="163">
        <f t="shared" si="67"/>
        <v>7000</v>
      </c>
      <c r="F242" s="163">
        <f t="shared" si="72"/>
        <v>7000</v>
      </c>
      <c r="G242" s="160">
        <v>0</v>
      </c>
      <c r="H242" s="160">
        <v>7000</v>
      </c>
      <c r="I242" s="160">
        <v>0</v>
      </c>
      <c r="J242" s="160">
        <v>0</v>
      </c>
      <c r="K242" s="160">
        <v>0</v>
      </c>
      <c r="L242" s="160">
        <v>0</v>
      </c>
      <c r="M242" s="160">
        <v>0</v>
      </c>
      <c r="N242" s="160">
        <v>0</v>
      </c>
      <c r="O242" s="160">
        <v>0</v>
      </c>
      <c r="P242" s="160">
        <v>0</v>
      </c>
      <c r="Q242" s="160">
        <v>0</v>
      </c>
      <c r="R242" s="160">
        <v>0</v>
      </c>
      <c r="S242" s="156"/>
    </row>
    <row r="243" spans="1:19" s="3" customFormat="1" ht="22.5" customHeight="1">
      <c r="A243" s="188"/>
      <c r="B243" s="188"/>
      <c r="C243" s="178">
        <v>4300</v>
      </c>
      <c r="D243" s="171" t="s">
        <v>361</v>
      </c>
      <c r="E243" s="163">
        <f t="shared" si="67"/>
        <v>5000</v>
      </c>
      <c r="F243" s="163">
        <f t="shared" si="72"/>
        <v>5000</v>
      </c>
      <c r="G243" s="160">
        <v>0</v>
      </c>
      <c r="H243" s="160">
        <v>5000</v>
      </c>
      <c r="I243" s="160">
        <v>0</v>
      </c>
      <c r="J243" s="160">
        <v>0</v>
      </c>
      <c r="K243" s="160">
        <v>0</v>
      </c>
      <c r="L243" s="160">
        <v>0</v>
      </c>
      <c r="M243" s="160">
        <v>0</v>
      </c>
      <c r="N243" s="160">
        <v>0</v>
      </c>
      <c r="O243" s="160">
        <v>0</v>
      </c>
      <c r="P243" s="160">
        <v>0</v>
      </c>
      <c r="Q243" s="160">
        <v>0</v>
      </c>
      <c r="R243" s="160">
        <v>0</v>
      </c>
      <c r="S243" s="156"/>
    </row>
    <row r="244" spans="1:19" s="3" customFormat="1" ht="21" customHeight="1">
      <c r="A244" s="188"/>
      <c r="B244" s="188"/>
      <c r="C244" s="178">
        <v>4440</v>
      </c>
      <c r="D244" s="171" t="s">
        <v>363</v>
      </c>
      <c r="E244" s="163">
        <f t="shared" si="67"/>
        <v>4400</v>
      </c>
      <c r="F244" s="163">
        <f t="shared" si="72"/>
        <v>4400</v>
      </c>
      <c r="G244" s="160">
        <v>0</v>
      </c>
      <c r="H244" s="160">
        <v>4400</v>
      </c>
      <c r="I244" s="160">
        <v>0</v>
      </c>
      <c r="J244" s="160">
        <v>0</v>
      </c>
      <c r="K244" s="160">
        <v>0</v>
      </c>
      <c r="L244" s="160">
        <v>0</v>
      </c>
      <c r="M244" s="160">
        <v>0</v>
      </c>
      <c r="N244" s="160">
        <v>0</v>
      </c>
      <c r="O244" s="160">
        <v>0</v>
      </c>
      <c r="P244" s="160">
        <v>0</v>
      </c>
      <c r="Q244" s="160">
        <v>0</v>
      </c>
      <c r="R244" s="160">
        <v>0</v>
      </c>
      <c r="S244" s="156"/>
    </row>
    <row r="245" spans="1:19" s="3" customFormat="1" ht="18.75" customHeight="1">
      <c r="A245" s="187"/>
      <c r="B245" s="187">
        <v>80195</v>
      </c>
      <c r="C245" s="180"/>
      <c r="D245" s="181" t="s">
        <v>282</v>
      </c>
      <c r="E245" s="164">
        <f t="shared" si="67"/>
        <v>37515</v>
      </c>
      <c r="F245" s="164">
        <f>SUM(G245:M245)</f>
        <v>37515</v>
      </c>
      <c r="G245" s="164">
        <f>G247+G248</f>
        <v>1500</v>
      </c>
      <c r="H245" s="164">
        <f>H247+H248+H249</f>
        <v>36015</v>
      </c>
      <c r="I245" s="164">
        <f t="shared" ref="I245:R245" si="73">I247</f>
        <v>0</v>
      </c>
      <c r="J245" s="164">
        <f t="shared" si="73"/>
        <v>0</v>
      </c>
      <c r="K245" s="164">
        <f t="shared" si="73"/>
        <v>0</v>
      </c>
      <c r="L245" s="164">
        <f t="shared" si="73"/>
        <v>0</v>
      </c>
      <c r="M245" s="164">
        <f t="shared" si="73"/>
        <v>0</v>
      </c>
      <c r="N245" s="164">
        <f t="shared" si="73"/>
        <v>0</v>
      </c>
      <c r="O245" s="164">
        <f t="shared" si="73"/>
        <v>0</v>
      </c>
      <c r="P245" s="164">
        <f t="shared" si="73"/>
        <v>0</v>
      </c>
      <c r="Q245" s="164">
        <f t="shared" si="73"/>
        <v>0</v>
      </c>
      <c r="R245" s="164">
        <f t="shared" si="73"/>
        <v>0</v>
      </c>
      <c r="S245" s="156"/>
    </row>
    <row r="246" spans="1:19" s="3" customFormat="1" ht="34.5" customHeight="1">
      <c r="A246" s="188"/>
      <c r="B246" s="190"/>
      <c r="C246" s="191"/>
      <c r="D246" s="152" t="s">
        <v>373</v>
      </c>
      <c r="E246" s="163"/>
      <c r="F246" s="163"/>
      <c r="G246" s="163"/>
      <c r="H246" s="163"/>
      <c r="I246" s="163"/>
      <c r="J246" s="163"/>
      <c r="K246" s="163"/>
      <c r="L246" s="163"/>
      <c r="M246" s="163"/>
      <c r="N246" s="163"/>
      <c r="O246" s="161"/>
      <c r="P246" s="161"/>
      <c r="Q246" s="161"/>
      <c r="R246" s="161"/>
      <c r="S246" s="156"/>
    </row>
    <row r="247" spans="1:19" s="3" customFormat="1" ht="19.5" customHeight="1">
      <c r="B247" s="188"/>
      <c r="C247" s="178">
        <v>4440</v>
      </c>
      <c r="D247" s="171" t="s">
        <v>363</v>
      </c>
      <c r="E247" s="160">
        <f t="shared" ref="E247:E257" si="74">SUM(F247+N247)</f>
        <v>27415</v>
      </c>
      <c r="F247" s="160">
        <f t="shared" ref="F247:F258" si="75">SUM(G247:M247)</f>
        <v>27415</v>
      </c>
      <c r="G247" s="160">
        <v>0</v>
      </c>
      <c r="H247" s="160">
        <v>27415</v>
      </c>
      <c r="I247" s="160">
        <v>0</v>
      </c>
      <c r="J247" s="160">
        <v>0</v>
      </c>
      <c r="K247" s="160">
        <v>0</v>
      </c>
      <c r="L247" s="160">
        <v>0</v>
      </c>
      <c r="M247" s="160">
        <v>0</v>
      </c>
      <c r="N247" s="160">
        <v>0</v>
      </c>
      <c r="O247" s="161">
        <v>0</v>
      </c>
      <c r="P247" s="161">
        <v>0</v>
      </c>
      <c r="Q247" s="161">
        <v>0</v>
      </c>
      <c r="R247" s="161">
        <v>0</v>
      </c>
      <c r="S247" s="156"/>
    </row>
    <row r="248" spans="1:19" s="3" customFormat="1" ht="66.75" customHeight="1">
      <c r="A248" s="190"/>
      <c r="B248" s="188"/>
      <c r="C248" s="178">
        <v>4170</v>
      </c>
      <c r="D248" s="171" t="s">
        <v>477</v>
      </c>
      <c r="E248" s="160">
        <f t="shared" si="74"/>
        <v>1500</v>
      </c>
      <c r="F248" s="160">
        <f t="shared" si="75"/>
        <v>1500</v>
      </c>
      <c r="G248" s="160">
        <v>1500</v>
      </c>
      <c r="H248" s="160">
        <v>0</v>
      </c>
      <c r="I248" s="160">
        <v>0</v>
      </c>
      <c r="J248" s="160">
        <v>0</v>
      </c>
      <c r="K248" s="160">
        <v>0</v>
      </c>
      <c r="L248" s="160">
        <v>0</v>
      </c>
      <c r="M248" s="160">
        <v>0</v>
      </c>
      <c r="N248" s="160">
        <v>0</v>
      </c>
      <c r="O248" s="162">
        <v>0</v>
      </c>
      <c r="P248" s="162">
        <v>0</v>
      </c>
      <c r="Q248" s="162">
        <v>0</v>
      </c>
      <c r="R248" s="162">
        <v>0</v>
      </c>
      <c r="S248" s="156"/>
    </row>
    <row r="249" spans="1:19" s="3" customFormat="1" ht="22.5" customHeight="1">
      <c r="A249" s="190"/>
      <c r="B249" s="188"/>
      <c r="C249" s="178">
        <v>4220</v>
      </c>
      <c r="D249" s="171" t="s">
        <v>472</v>
      </c>
      <c r="E249" s="160">
        <f t="shared" si="74"/>
        <v>8600</v>
      </c>
      <c r="F249" s="160">
        <f t="shared" si="75"/>
        <v>8600</v>
      </c>
      <c r="G249" s="160">
        <v>0</v>
      </c>
      <c r="H249" s="160">
        <v>8600</v>
      </c>
      <c r="I249" s="160">
        <v>0</v>
      </c>
      <c r="J249" s="160">
        <v>0</v>
      </c>
      <c r="K249" s="160">
        <v>0</v>
      </c>
      <c r="L249" s="160">
        <v>0</v>
      </c>
      <c r="M249" s="160">
        <v>0</v>
      </c>
      <c r="N249" s="160">
        <v>0</v>
      </c>
      <c r="O249" s="162">
        <v>0</v>
      </c>
      <c r="P249" s="162">
        <v>0</v>
      </c>
      <c r="Q249" s="162">
        <v>0</v>
      </c>
      <c r="R249" s="162">
        <v>0</v>
      </c>
      <c r="S249" s="156"/>
    </row>
    <row r="250" spans="1:19" s="3" customFormat="1" ht="29.25" customHeight="1">
      <c r="A250" s="189">
        <v>851</v>
      </c>
      <c r="B250" s="189"/>
      <c r="C250" s="169"/>
      <c r="D250" s="173" t="s">
        <v>303</v>
      </c>
      <c r="E250" s="157">
        <f t="shared" si="74"/>
        <v>34000</v>
      </c>
      <c r="F250" s="157">
        <f t="shared" si="75"/>
        <v>34000</v>
      </c>
      <c r="G250" s="157">
        <f>SUM(G251+G257)</f>
        <v>17180</v>
      </c>
      <c r="H250" s="157">
        <f>SUM(H257+H251)</f>
        <v>16520</v>
      </c>
      <c r="I250" s="157">
        <f t="shared" ref="I250:R250" si="76">SUM(I251+I257)</f>
        <v>0</v>
      </c>
      <c r="J250" s="157">
        <f t="shared" si="76"/>
        <v>300</v>
      </c>
      <c r="K250" s="157">
        <f t="shared" si="76"/>
        <v>0</v>
      </c>
      <c r="L250" s="157">
        <f t="shared" si="76"/>
        <v>0</v>
      </c>
      <c r="M250" s="157">
        <f t="shared" si="76"/>
        <v>0</v>
      </c>
      <c r="N250" s="157">
        <f t="shared" si="76"/>
        <v>0</v>
      </c>
      <c r="O250" s="157">
        <f t="shared" si="76"/>
        <v>0</v>
      </c>
      <c r="P250" s="157">
        <f t="shared" si="76"/>
        <v>0</v>
      </c>
      <c r="Q250" s="157">
        <f t="shared" si="76"/>
        <v>0</v>
      </c>
      <c r="R250" s="157">
        <f t="shared" si="76"/>
        <v>0</v>
      </c>
      <c r="S250" s="156"/>
    </row>
    <row r="251" spans="1:19" s="3" customFormat="1" ht="28.5" customHeight="1">
      <c r="A251" s="187"/>
      <c r="B251" s="187">
        <v>85153</v>
      </c>
      <c r="C251" s="180"/>
      <c r="D251" s="181" t="s">
        <v>304</v>
      </c>
      <c r="E251" s="164">
        <f t="shared" si="74"/>
        <v>3000</v>
      </c>
      <c r="F251" s="164">
        <f t="shared" si="75"/>
        <v>3000</v>
      </c>
      <c r="G251" s="164">
        <f t="shared" ref="G251:L251" si="77">SUM(G252:G256)</f>
        <v>0</v>
      </c>
      <c r="H251" s="164">
        <f t="shared" si="77"/>
        <v>3000</v>
      </c>
      <c r="I251" s="164">
        <f t="shared" si="77"/>
        <v>0</v>
      </c>
      <c r="J251" s="164">
        <f t="shared" si="77"/>
        <v>0</v>
      </c>
      <c r="K251" s="164">
        <f t="shared" si="77"/>
        <v>0</v>
      </c>
      <c r="L251" s="164">
        <f t="shared" si="77"/>
        <v>0</v>
      </c>
      <c r="M251" s="164">
        <f>+M257</f>
        <v>0</v>
      </c>
      <c r="N251" s="164">
        <f>SUM(N252:N256)</f>
        <v>0</v>
      </c>
      <c r="O251" s="164">
        <f>SUM(O252:O256)</f>
        <v>0</v>
      </c>
      <c r="P251" s="164">
        <f>SUM(P252:P256)</f>
        <v>0</v>
      </c>
      <c r="Q251" s="164">
        <f>SUM(Q252:Q256)</f>
        <v>0</v>
      </c>
      <c r="R251" s="164">
        <f>SUM(R252:R256)</f>
        <v>0</v>
      </c>
      <c r="S251" s="156"/>
    </row>
    <row r="252" spans="1:19" s="3" customFormat="1" ht="26.25" customHeight="1">
      <c r="A252" s="188"/>
      <c r="B252" s="188"/>
      <c r="C252" s="178">
        <v>3030</v>
      </c>
      <c r="D252" s="171" t="s">
        <v>367</v>
      </c>
      <c r="E252" s="163">
        <f t="shared" si="74"/>
        <v>0</v>
      </c>
      <c r="F252" s="163">
        <f t="shared" si="75"/>
        <v>0</v>
      </c>
      <c r="G252" s="160">
        <v>0</v>
      </c>
      <c r="H252" s="160">
        <v>0</v>
      </c>
      <c r="I252" s="160">
        <v>0</v>
      </c>
      <c r="J252" s="160">
        <v>0</v>
      </c>
      <c r="K252" s="160">
        <v>0</v>
      </c>
      <c r="L252" s="160">
        <v>0</v>
      </c>
      <c r="M252" s="160">
        <v>0</v>
      </c>
      <c r="N252" s="160">
        <v>0</v>
      </c>
      <c r="O252" s="162">
        <v>0</v>
      </c>
      <c r="P252" s="162">
        <v>0</v>
      </c>
      <c r="Q252" s="162">
        <v>0</v>
      </c>
      <c r="R252" s="162">
        <v>0</v>
      </c>
      <c r="S252" s="156"/>
    </row>
    <row r="253" spans="1:19" s="3" customFormat="1" ht="23.25" customHeight="1">
      <c r="A253" s="188"/>
      <c r="B253" s="188"/>
      <c r="C253" s="178">
        <v>4170</v>
      </c>
      <c r="D253" s="171" t="s">
        <v>356</v>
      </c>
      <c r="E253" s="163">
        <f t="shared" si="74"/>
        <v>0</v>
      </c>
      <c r="F253" s="163">
        <f t="shared" si="75"/>
        <v>0</v>
      </c>
      <c r="G253" s="160">
        <v>0</v>
      </c>
      <c r="H253" s="160">
        <v>0</v>
      </c>
      <c r="I253" s="160">
        <v>0</v>
      </c>
      <c r="J253" s="160">
        <v>0</v>
      </c>
      <c r="K253" s="160">
        <v>0</v>
      </c>
      <c r="L253" s="160">
        <v>0</v>
      </c>
      <c r="M253" s="160">
        <v>0</v>
      </c>
      <c r="N253" s="160">
        <v>0</v>
      </c>
      <c r="O253" s="162">
        <v>0</v>
      </c>
      <c r="P253" s="162">
        <v>0</v>
      </c>
      <c r="Q253" s="162">
        <v>0</v>
      </c>
      <c r="R253" s="162">
        <v>0</v>
      </c>
      <c r="S253" s="156"/>
    </row>
    <row r="254" spans="1:19" s="3" customFormat="1" ht="22.5">
      <c r="A254" s="188"/>
      <c r="B254" s="188"/>
      <c r="C254" s="178">
        <v>4210</v>
      </c>
      <c r="D254" s="171" t="s">
        <v>357</v>
      </c>
      <c r="E254" s="163">
        <f t="shared" si="74"/>
        <v>700</v>
      </c>
      <c r="F254" s="163">
        <f t="shared" si="75"/>
        <v>700</v>
      </c>
      <c r="G254" s="160">
        <v>0</v>
      </c>
      <c r="H254" s="160">
        <v>700</v>
      </c>
      <c r="I254" s="160">
        <v>0</v>
      </c>
      <c r="J254" s="160">
        <v>0</v>
      </c>
      <c r="K254" s="160">
        <v>0</v>
      </c>
      <c r="L254" s="160">
        <v>0</v>
      </c>
      <c r="M254" s="160">
        <v>0</v>
      </c>
      <c r="N254" s="160">
        <v>0</v>
      </c>
      <c r="O254" s="162">
        <v>0</v>
      </c>
      <c r="P254" s="162">
        <v>0</v>
      </c>
      <c r="Q254" s="162">
        <v>0</v>
      </c>
      <c r="R254" s="162">
        <v>0</v>
      </c>
      <c r="S254" s="156"/>
    </row>
    <row r="255" spans="1:19" s="3" customFormat="1" ht="24" customHeight="1">
      <c r="A255" s="188"/>
      <c r="B255" s="188"/>
      <c r="C255" s="178">
        <v>4220</v>
      </c>
      <c r="D255" s="171" t="s">
        <v>372</v>
      </c>
      <c r="E255" s="163">
        <f t="shared" si="74"/>
        <v>100</v>
      </c>
      <c r="F255" s="163">
        <f t="shared" si="75"/>
        <v>100</v>
      </c>
      <c r="G255" s="160">
        <v>0</v>
      </c>
      <c r="H255" s="160">
        <v>100</v>
      </c>
      <c r="I255" s="160">
        <v>0</v>
      </c>
      <c r="J255" s="160">
        <v>0</v>
      </c>
      <c r="K255" s="160">
        <v>0</v>
      </c>
      <c r="L255" s="160">
        <v>0</v>
      </c>
      <c r="M255" s="160">
        <v>0</v>
      </c>
      <c r="N255" s="160">
        <v>0</v>
      </c>
      <c r="O255" s="162">
        <v>0</v>
      </c>
      <c r="P255" s="162">
        <v>0</v>
      </c>
      <c r="Q255" s="162">
        <v>0</v>
      </c>
      <c r="R255" s="162">
        <v>0</v>
      </c>
      <c r="S255" s="156"/>
    </row>
    <row r="256" spans="1:19" s="3" customFormat="1" ht="25.5" customHeight="1">
      <c r="A256" s="188"/>
      <c r="B256" s="188"/>
      <c r="C256" s="178">
        <v>4300</v>
      </c>
      <c r="D256" s="171" t="s">
        <v>361</v>
      </c>
      <c r="E256" s="163">
        <f t="shared" si="74"/>
        <v>2200</v>
      </c>
      <c r="F256" s="163">
        <f t="shared" si="75"/>
        <v>2200</v>
      </c>
      <c r="G256" s="160">
        <v>0</v>
      </c>
      <c r="H256" s="160">
        <v>2200</v>
      </c>
      <c r="I256" s="160">
        <v>0</v>
      </c>
      <c r="J256" s="160">
        <v>0</v>
      </c>
      <c r="K256" s="160">
        <v>0</v>
      </c>
      <c r="L256" s="160">
        <v>0</v>
      </c>
      <c r="M256" s="160">
        <v>0</v>
      </c>
      <c r="N256" s="160">
        <v>0</v>
      </c>
      <c r="O256" s="162">
        <v>0</v>
      </c>
      <c r="P256" s="162">
        <v>0</v>
      </c>
      <c r="Q256" s="162">
        <v>0</v>
      </c>
      <c r="R256" s="162">
        <v>0</v>
      </c>
      <c r="S256" s="156"/>
    </row>
    <row r="257" spans="1:19" s="3" customFormat="1" ht="25.5" customHeight="1">
      <c r="A257" s="187"/>
      <c r="B257" s="187">
        <v>85154</v>
      </c>
      <c r="C257" s="180"/>
      <c r="D257" s="181" t="s">
        <v>305</v>
      </c>
      <c r="E257" s="164">
        <f t="shared" si="74"/>
        <v>31000</v>
      </c>
      <c r="F257" s="164">
        <f t="shared" si="75"/>
        <v>31000</v>
      </c>
      <c r="G257" s="164">
        <f t="shared" ref="G257:R257" si="78">SUM(G258:G268)</f>
        <v>17180</v>
      </c>
      <c r="H257" s="164">
        <f t="shared" si="78"/>
        <v>13520</v>
      </c>
      <c r="I257" s="164">
        <f t="shared" si="78"/>
        <v>0</v>
      </c>
      <c r="J257" s="164">
        <f t="shared" si="78"/>
        <v>300</v>
      </c>
      <c r="K257" s="164">
        <f t="shared" si="78"/>
        <v>0</v>
      </c>
      <c r="L257" s="164">
        <f t="shared" si="78"/>
        <v>0</v>
      </c>
      <c r="M257" s="164">
        <f t="shared" si="78"/>
        <v>0</v>
      </c>
      <c r="N257" s="164">
        <f t="shared" si="78"/>
        <v>0</v>
      </c>
      <c r="O257" s="164">
        <f t="shared" si="78"/>
        <v>0</v>
      </c>
      <c r="P257" s="164">
        <f t="shared" si="78"/>
        <v>0</v>
      </c>
      <c r="Q257" s="164">
        <f t="shared" si="78"/>
        <v>0</v>
      </c>
      <c r="R257" s="164">
        <f t="shared" si="78"/>
        <v>0</v>
      </c>
      <c r="S257" s="156"/>
    </row>
    <row r="258" spans="1:19" s="3" customFormat="1" ht="24.75" customHeight="1">
      <c r="B258" s="188"/>
      <c r="C258" s="178">
        <v>3030</v>
      </c>
      <c r="D258" s="171" t="s">
        <v>367</v>
      </c>
      <c r="E258" s="163">
        <f>F257:F259</f>
        <v>300</v>
      </c>
      <c r="F258" s="163">
        <f t="shared" si="75"/>
        <v>300</v>
      </c>
      <c r="G258" s="160">
        <v>0</v>
      </c>
      <c r="H258" s="160">
        <v>0</v>
      </c>
      <c r="I258" s="160">
        <v>0</v>
      </c>
      <c r="J258" s="160">
        <v>300</v>
      </c>
      <c r="K258" s="160">
        <v>0</v>
      </c>
      <c r="L258" s="160">
        <v>0</v>
      </c>
      <c r="M258" s="160">
        <v>0</v>
      </c>
      <c r="N258" s="160">
        <v>0</v>
      </c>
      <c r="O258" s="162">
        <v>0</v>
      </c>
      <c r="P258" s="162">
        <v>0</v>
      </c>
      <c r="Q258" s="162">
        <v>0</v>
      </c>
      <c r="R258" s="162">
        <v>0</v>
      </c>
      <c r="S258" s="156"/>
    </row>
    <row r="259" spans="1:19" s="3" customFormat="1" ht="25.5" customHeight="1">
      <c r="B259" s="188"/>
      <c r="C259" s="178">
        <v>4010</v>
      </c>
      <c r="D259" s="171" t="s">
        <v>352</v>
      </c>
      <c r="E259" s="163">
        <f t="shared" ref="E259:E271" si="79">SUM(F259+N259)</f>
        <v>0</v>
      </c>
      <c r="F259" s="163">
        <f>SUM(G259+N259)</f>
        <v>0</v>
      </c>
      <c r="G259" s="160">
        <v>0</v>
      </c>
      <c r="H259" s="160">
        <v>0</v>
      </c>
      <c r="I259" s="160">
        <v>0</v>
      </c>
      <c r="J259" s="160">
        <v>0</v>
      </c>
      <c r="K259" s="160">
        <v>0</v>
      </c>
      <c r="L259" s="160">
        <v>0</v>
      </c>
      <c r="M259" s="160">
        <v>0</v>
      </c>
      <c r="N259" s="160">
        <v>0</v>
      </c>
      <c r="O259" s="162">
        <v>0</v>
      </c>
      <c r="P259" s="162">
        <v>0</v>
      </c>
      <c r="Q259" s="162">
        <v>0</v>
      </c>
      <c r="R259" s="162">
        <v>0</v>
      </c>
      <c r="S259" s="156"/>
    </row>
    <row r="260" spans="1:19" s="3" customFormat="1" ht="22.5">
      <c r="A260" s="188"/>
      <c r="B260" s="188"/>
      <c r="C260" s="178">
        <v>4110</v>
      </c>
      <c r="D260" s="171" t="s">
        <v>354</v>
      </c>
      <c r="E260" s="163">
        <f t="shared" si="79"/>
        <v>150</v>
      </c>
      <c r="F260" s="163">
        <f>SUM(G260+N260)</f>
        <v>150</v>
      </c>
      <c r="G260" s="160">
        <v>150</v>
      </c>
      <c r="H260" s="160">
        <v>0</v>
      </c>
      <c r="I260" s="160">
        <v>0</v>
      </c>
      <c r="J260" s="160">
        <v>0</v>
      </c>
      <c r="K260" s="160">
        <v>0</v>
      </c>
      <c r="L260" s="160">
        <v>0</v>
      </c>
      <c r="M260" s="160">
        <v>0</v>
      </c>
      <c r="N260" s="160">
        <v>0</v>
      </c>
      <c r="O260" s="162">
        <v>0</v>
      </c>
      <c r="P260" s="162">
        <v>0</v>
      </c>
      <c r="Q260" s="162">
        <v>0</v>
      </c>
      <c r="R260" s="162">
        <v>0</v>
      </c>
      <c r="S260" s="156"/>
    </row>
    <row r="261" spans="1:19" s="3" customFormat="1" ht="21" customHeight="1">
      <c r="A261" s="188"/>
      <c r="B261" s="188"/>
      <c r="C261" s="178">
        <v>4120</v>
      </c>
      <c r="D261" s="171" t="s">
        <v>355</v>
      </c>
      <c r="E261" s="163">
        <f t="shared" si="79"/>
        <v>30</v>
      </c>
      <c r="F261" s="163">
        <f>SUM(G261+N261)</f>
        <v>30</v>
      </c>
      <c r="G261" s="160">
        <v>30</v>
      </c>
      <c r="H261" s="160">
        <v>0</v>
      </c>
      <c r="I261" s="160">
        <v>0</v>
      </c>
      <c r="J261" s="160">
        <v>0</v>
      </c>
      <c r="K261" s="160">
        <v>0</v>
      </c>
      <c r="L261" s="160">
        <v>0</v>
      </c>
      <c r="M261" s="160">
        <v>0</v>
      </c>
      <c r="N261" s="160">
        <v>0</v>
      </c>
      <c r="O261" s="162">
        <v>0</v>
      </c>
      <c r="P261" s="162">
        <v>0</v>
      </c>
      <c r="Q261" s="162">
        <v>0</v>
      </c>
      <c r="R261" s="162">
        <v>0</v>
      </c>
      <c r="S261" s="156"/>
    </row>
    <row r="262" spans="1:19" s="3" customFormat="1" ht="22.5">
      <c r="A262" s="188"/>
      <c r="B262" s="188"/>
      <c r="C262" s="178">
        <v>4170</v>
      </c>
      <c r="D262" s="171" t="s">
        <v>356</v>
      </c>
      <c r="E262" s="163">
        <f t="shared" si="79"/>
        <v>17000</v>
      </c>
      <c r="F262" s="163">
        <f>SUM(G262+N262)</f>
        <v>17000</v>
      </c>
      <c r="G262" s="160">
        <v>17000</v>
      </c>
      <c r="H262" s="160">
        <v>0</v>
      </c>
      <c r="I262" s="160">
        <v>0</v>
      </c>
      <c r="J262" s="160">
        <v>0</v>
      </c>
      <c r="K262" s="160">
        <v>0</v>
      </c>
      <c r="L262" s="160">
        <v>0</v>
      </c>
      <c r="M262" s="160">
        <v>0</v>
      </c>
      <c r="N262" s="160">
        <v>0</v>
      </c>
      <c r="O262" s="162">
        <v>0</v>
      </c>
      <c r="P262" s="162">
        <v>0</v>
      </c>
      <c r="Q262" s="162">
        <v>0</v>
      </c>
      <c r="R262" s="162">
        <v>0</v>
      </c>
      <c r="S262" s="156"/>
    </row>
    <row r="263" spans="1:19" s="3" customFormat="1" ht="26.25" customHeight="1">
      <c r="A263" s="188"/>
      <c r="B263" s="188"/>
      <c r="C263" s="178">
        <v>4210</v>
      </c>
      <c r="D263" s="171" t="s">
        <v>357</v>
      </c>
      <c r="E263" s="163">
        <f t="shared" si="79"/>
        <v>2000</v>
      </c>
      <c r="F263" s="163">
        <f t="shared" ref="F263:F269" si="80">SUM(G263:M263)</f>
        <v>2000</v>
      </c>
      <c r="G263" s="160">
        <v>0</v>
      </c>
      <c r="H263" s="160">
        <v>2000</v>
      </c>
      <c r="I263" s="160">
        <v>0</v>
      </c>
      <c r="J263" s="160">
        <v>0</v>
      </c>
      <c r="K263" s="160">
        <v>0</v>
      </c>
      <c r="L263" s="160">
        <v>0</v>
      </c>
      <c r="M263" s="160">
        <v>0</v>
      </c>
      <c r="N263" s="160">
        <v>0</v>
      </c>
      <c r="O263" s="162">
        <v>0</v>
      </c>
      <c r="P263" s="162">
        <v>0</v>
      </c>
      <c r="Q263" s="162">
        <v>0</v>
      </c>
      <c r="R263" s="162">
        <v>0</v>
      </c>
      <c r="S263" s="156"/>
    </row>
    <row r="264" spans="1:19" s="3" customFormat="1" ht="24.75" customHeight="1">
      <c r="A264" s="188"/>
      <c r="B264" s="188"/>
      <c r="C264" s="178">
        <v>4220</v>
      </c>
      <c r="D264" s="171" t="s">
        <v>372</v>
      </c>
      <c r="E264" s="163">
        <f t="shared" si="79"/>
        <v>1000</v>
      </c>
      <c r="F264" s="163">
        <f t="shared" si="80"/>
        <v>1000</v>
      </c>
      <c r="G264" s="160">
        <v>0</v>
      </c>
      <c r="H264" s="160">
        <v>1000</v>
      </c>
      <c r="I264" s="160">
        <v>0</v>
      </c>
      <c r="J264" s="160">
        <v>0</v>
      </c>
      <c r="K264" s="160">
        <v>0</v>
      </c>
      <c r="L264" s="160">
        <v>0</v>
      </c>
      <c r="M264" s="160">
        <v>0</v>
      </c>
      <c r="N264" s="160">
        <v>0</v>
      </c>
      <c r="O264" s="162">
        <v>0</v>
      </c>
      <c r="P264" s="162">
        <v>0</v>
      </c>
      <c r="Q264" s="162">
        <v>0</v>
      </c>
      <c r="R264" s="162">
        <v>0</v>
      </c>
      <c r="S264" s="156"/>
    </row>
    <row r="265" spans="1:19" s="3" customFormat="1" ht="33.75">
      <c r="A265" s="188"/>
      <c r="B265" s="188"/>
      <c r="C265" s="178">
        <v>4240</v>
      </c>
      <c r="D265" s="171" t="s">
        <v>422</v>
      </c>
      <c r="E265" s="163">
        <f t="shared" si="79"/>
        <v>0</v>
      </c>
      <c r="F265" s="163">
        <f t="shared" si="80"/>
        <v>0</v>
      </c>
      <c r="G265" s="160">
        <v>0</v>
      </c>
      <c r="H265" s="160">
        <v>0</v>
      </c>
      <c r="I265" s="160">
        <v>0</v>
      </c>
      <c r="J265" s="160">
        <v>0</v>
      </c>
      <c r="K265" s="160">
        <v>0</v>
      </c>
      <c r="L265" s="160">
        <v>0</v>
      </c>
      <c r="M265" s="160">
        <v>0</v>
      </c>
      <c r="N265" s="160">
        <v>0</v>
      </c>
      <c r="O265" s="162">
        <v>0</v>
      </c>
      <c r="P265" s="162">
        <v>0</v>
      </c>
      <c r="Q265" s="162">
        <v>0</v>
      </c>
      <c r="R265" s="162">
        <v>0</v>
      </c>
      <c r="S265" s="156"/>
    </row>
    <row r="266" spans="1:19" s="3" customFormat="1" ht="22.5">
      <c r="A266" s="188"/>
      <c r="B266" s="188"/>
      <c r="C266" s="178">
        <v>4280</v>
      </c>
      <c r="D266" s="171" t="s">
        <v>360</v>
      </c>
      <c r="E266" s="163">
        <f t="shared" si="79"/>
        <v>2000</v>
      </c>
      <c r="F266" s="163">
        <f t="shared" si="80"/>
        <v>2000</v>
      </c>
      <c r="G266" s="160">
        <v>0</v>
      </c>
      <c r="H266" s="160">
        <v>2000</v>
      </c>
      <c r="I266" s="160">
        <v>0</v>
      </c>
      <c r="J266" s="160">
        <v>0</v>
      </c>
      <c r="K266" s="160">
        <v>0</v>
      </c>
      <c r="L266" s="160">
        <v>0</v>
      </c>
      <c r="M266" s="160">
        <v>0</v>
      </c>
      <c r="N266" s="160">
        <v>0</v>
      </c>
      <c r="O266" s="162">
        <v>0</v>
      </c>
      <c r="P266" s="162">
        <v>0</v>
      </c>
      <c r="Q266" s="162">
        <v>0</v>
      </c>
      <c r="R266" s="162">
        <v>0</v>
      </c>
      <c r="S266" s="156"/>
    </row>
    <row r="267" spans="1:19" s="3" customFormat="1" ht="28.5" customHeight="1">
      <c r="A267" s="188"/>
      <c r="B267" s="188"/>
      <c r="C267" s="178">
        <v>4300</v>
      </c>
      <c r="D267" s="171" t="s">
        <v>361</v>
      </c>
      <c r="E267" s="163">
        <f t="shared" si="79"/>
        <v>7800</v>
      </c>
      <c r="F267" s="163">
        <f t="shared" si="80"/>
        <v>7800</v>
      </c>
      <c r="G267" s="160">
        <v>0</v>
      </c>
      <c r="H267" s="160">
        <v>7800</v>
      </c>
      <c r="I267" s="160">
        <v>0</v>
      </c>
      <c r="J267" s="160">
        <v>0</v>
      </c>
      <c r="K267" s="160">
        <v>0</v>
      </c>
      <c r="L267" s="160">
        <v>0</v>
      </c>
      <c r="M267" s="160">
        <v>0</v>
      </c>
      <c r="N267" s="160">
        <v>0</v>
      </c>
      <c r="O267" s="162">
        <v>0</v>
      </c>
      <c r="P267" s="162">
        <v>0</v>
      </c>
      <c r="Q267" s="162">
        <v>0</v>
      </c>
      <c r="R267" s="162">
        <v>0</v>
      </c>
      <c r="S267" s="156"/>
    </row>
    <row r="268" spans="1:19" s="3" customFormat="1" ht="34.5" customHeight="1">
      <c r="A268" s="188"/>
      <c r="B268" s="188"/>
      <c r="C268" s="178">
        <v>4390</v>
      </c>
      <c r="D268" s="171" t="s">
        <v>431</v>
      </c>
      <c r="E268" s="163">
        <f t="shared" si="79"/>
        <v>720</v>
      </c>
      <c r="F268" s="163">
        <f>SUM(G268:M268)</f>
        <v>720</v>
      </c>
      <c r="G268" s="160">
        <v>0</v>
      </c>
      <c r="H268" s="160">
        <v>720</v>
      </c>
      <c r="I268" s="160">
        <v>0</v>
      </c>
      <c r="J268" s="160">
        <v>0</v>
      </c>
      <c r="K268" s="160">
        <v>0</v>
      </c>
      <c r="L268" s="160">
        <v>0</v>
      </c>
      <c r="M268" s="160">
        <v>0</v>
      </c>
      <c r="N268" s="160">
        <v>0</v>
      </c>
      <c r="O268" s="162">
        <v>0</v>
      </c>
      <c r="P268" s="162">
        <v>0</v>
      </c>
      <c r="Q268" s="162">
        <v>0</v>
      </c>
      <c r="R268" s="162">
        <v>0</v>
      </c>
      <c r="S268" s="156"/>
    </row>
    <row r="269" spans="1:19" s="3" customFormat="1" ht="35.25" customHeight="1">
      <c r="A269" s="189">
        <v>852</v>
      </c>
      <c r="B269" s="189"/>
      <c r="C269" s="169"/>
      <c r="D269" s="173" t="s">
        <v>263</v>
      </c>
      <c r="E269" s="157">
        <f t="shared" si="79"/>
        <v>1827236</v>
      </c>
      <c r="F269" s="157">
        <f t="shared" si="80"/>
        <v>1827236</v>
      </c>
      <c r="G269" s="157">
        <f t="shared" ref="G269:M269" si="81">SUM(G270+G291+G293+G295+G299+G301+G319+G326+G272)</f>
        <v>796073</v>
      </c>
      <c r="H269" s="157">
        <f t="shared" si="81"/>
        <v>323673</v>
      </c>
      <c r="I269" s="157">
        <f t="shared" si="81"/>
        <v>0</v>
      </c>
      <c r="J269" s="157">
        <f t="shared" si="81"/>
        <v>707490</v>
      </c>
      <c r="K269" s="157">
        <f t="shared" si="81"/>
        <v>0</v>
      </c>
      <c r="L269" s="157">
        <f t="shared" si="81"/>
        <v>0</v>
      </c>
      <c r="M269" s="157">
        <f t="shared" si="81"/>
        <v>0</v>
      </c>
      <c r="N269" s="157">
        <f>O269+Q269+R269</f>
        <v>0</v>
      </c>
      <c r="O269" s="157">
        <f>SUM(O271+O272+O291+O293+O295+O299+O301+O319+O326)</f>
        <v>0</v>
      </c>
      <c r="P269" s="157">
        <f>SUM(P271+P272+P291+P293+P295+P299+P301+P319+P326)</f>
        <v>0</v>
      </c>
      <c r="Q269" s="157">
        <f>SUM(Q271+Q272+Q291+Q293+Q295+Q299+Q301+Q319+Q326)</f>
        <v>0</v>
      </c>
      <c r="R269" s="157">
        <f>SUM(R271+R272+R291+R293+R295+R299+R301+R319+R326)</f>
        <v>0</v>
      </c>
      <c r="S269" s="156"/>
    </row>
    <row r="270" spans="1:19" s="3" customFormat="1" ht="30" customHeight="1">
      <c r="A270" s="187"/>
      <c r="B270" s="187">
        <v>85202</v>
      </c>
      <c r="C270" s="180"/>
      <c r="D270" s="181" t="s">
        <v>416</v>
      </c>
      <c r="E270" s="164">
        <f t="shared" si="79"/>
        <v>100000</v>
      </c>
      <c r="F270" s="164">
        <f>SUM(G270:M270)</f>
        <v>100000</v>
      </c>
      <c r="G270" s="164">
        <f>G271</f>
        <v>0</v>
      </c>
      <c r="H270" s="164">
        <f>H271</f>
        <v>100000</v>
      </c>
      <c r="I270" s="164">
        <f>SUM(I271:I271)</f>
        <v>0</v>
      </c>
      <c r="J270" s="164">
        <f>J271</f>
        <v>0</v>
      </c>
      <c r="K270" s="164">
        <f t="shared" ref="K270:R270" si="82">SUM(K271:K271)</f>
        <v>0</v>
      </c>
      <c r="L270" s="164">
        <f t="shared" si="82"/>
        <v>0</v>
      </c>
      <c r="M270" s="164">
        <f t="shared" si="82"/>
        <v>0</v>
      </c>
      <c r="N270" s="164">
        <f t="shared" si="82"/>
        <v>0</v>
      </c>
      <c r="O270" s="164">
        <f t="shared" si="82"/>
        <v>0</v>
      </c>
      <c r="P270" s="164">
        <f t="shared" si="82"/>
        <v>0</v>
      </c>
      <c r="Q270" s="164">
        <f t="shared" si="82"/>
        <v>0</v>
      </c>
      <c r="R270" s="164">
        <f t="shared" si="82"/>
        <v>0</v>
      </c>
      <c r="S270" s="156"/>
    </row>
    <row r="271" spans="1:19" s="3" customFormat="1" ht="57.75" customHeight="1">
      <c r="A271" s="228"/>
      <c r="B271" s="228"/>
      <c r="C271" s="229">
        <v>4330</v>
      </c>
      <c r="D271" s="247" t="s">
        <v>413</v>
      </c>
      <c r="E271" s="220">
        <f t="shared" si="79"/>
        <v>100000</v>
      </c>
      <c r="F271" s="220">
        <f>SUM(G271:M271)</f>
        <v>100000</v>
      </c>
      <c r="G271" s="220">
        <v>0</v>
      </c>
      <c r="H271" s="220">
        <v>100000</v>
      </c>
      <c r="I271" s="220">
        <v>0</v>
      </c>
      <c r="J271" s="220">
        <v>0</v>
      </c>
      <c r="K271" s="220">
        <v>0</v>
      </c>
      <c r="L271" s="220">
        <v>0</v>
      </c>
      <c r="M271" s="220">
        <v>0</v>
      </c>
      <c r="N271" s="220">
        <v>0</v>
      </c>
      <c r="O271" s="220">
        <v>0</v>
      </c>
      <c r="P271" s="220">
        <v>0</v>
      </c>
      <c r="Q271" s="220">
        <v>0</v>
      </c>
      <c r="R271" s="220">
        <v>0</v>
      </c>
      <c r="S271" s="156"/>
    </row>
    <row r="272" spans="1:19" s="3" customFormat="1" ht="22.5" customHeight="1">
      <c r="A272" s="234"/>
      <c r="B272" s="234">
        <v>85203</v>
      </c>
      <c r="C272" s="227"/>
      <c r="D272" s="241" t="s">
        <v>265</v>
      </c>
      <c r="E272" s="252">
        <f t="shared" ref="E272:E290" si="83">+F272+N272</f>
        <v>435211</v>
      </c>
      <c r="F272" s="252">
        <f>SUM(G272:M272)</f>
        <v>435211</v>
      </c>
      <c r="G272" s="252">
        <f>SUM(G273:G290)</f>
        <v>336121</v>
      </c>
      <c r="H272" s="252">
        <f t="shared" ref="H272:M272" si="84">SUM(H273:H290)</f>
        <v>95690</v>
      </c>
      <c r="I272" s="252">
        <f t="shared" si="84"/>
        <v>0</v>
      </c>
      <c r="J272" s="252">
        <f t="shared" si="84"/>
        <v>3400</v>
      </c>
      <c r="K272" s="252">
        <f t="shared" si="84"/>
        <v>0</v>
      </c>
      <c r="L272" s="252">
        <f t="shared" si="84"/>
        <v>0</v>
      </c>
      <c r="M272" s="252">
        <f t="shared" si="84"/>
        <v>0</v>
      </c>
      <c r="N272" s="252">
        <f>O272+Q272+R272</f>
        <v>0</v>
      </c>
      <c r="O272" s="252">
        <f>SUM(O273:O290)</f>
        <v>0</v>
      </c>
      <c r="P272" s="252">
        <f>SUM(P273:P290)</f>
        <v>0</v>
      </c>
      <c r="Q272" s="252">
        <f>SUM(Q273:Q290)</f>
        <v>0</v>
      </c>
      <c r="R272" s="252">
        <f>SUM(R273:R290)</f>
        <v>0</v>
      </c>
      <c r="S272" s="156"/>
    </row>
    <row r="273" spans="1:19" s="3" customFormat="1" ht="42" customHeight="1">
      <c r="A273" s="228"/>
      <c r="B273" s="228"/>
      <c r="C273" s="261">
        <v>3020</v>
      </c>
      <c r="D273" s="171" t="s">
        <v>369</v>
      </c>
      <c r="E273" s="220">
        <f t="shared" si="83"/>
        <v>3400</v>
      </c>
      <c r="F273" s="220">
        <f t="shared" ref="F273:F290" si="85">SUM(G273:M273)</f>
        <v>3400</v>
      </c>
      <c r="G273" s="220">
        <v>0</v>
      </c>
      <c r="H273" s="220">
        <v>0</v>
      </c>
      <c r="I273" s="220">
        <v>0</v>
      </c>
      <c r="J273" s="220">
        <v>3400</v>
      </c>
      <c r="K273" s="220">
        <v>0</v>
      </c>
      <c r="L273" s="220">
        <v>0</v>
      </c>
      <c r="M273" s="220">
        <v>0</v>
      </c>
      <c r="N273" s="220">
        <f t="shared" ref="N273:N290" si="86">O273+Q273+R273</f>
        <v>0</v>
      </c>
      <c r="O273" s="220">
        <v>0</v>
      </c>
      <c r="P273" s="220">
        <v>0</v>
      </c>
      <c r="Q273" s="220">
        <v>0</v>
      </c>
      <c r="R273" s="220">
        <v>0</v>
      </c>
      <c r="S273" s="156"/>
    </row>
    <row r="274" spans="1:19" s="3" customFormat="1" ht="29.25" customHeight="1">
      <c r="A274" s="228"/>
      <c r="B274" s="228"/>
      <c r="C274" s="261">
        <v>4010</v>
      </c>
      <c r="D274" s="171" t="s">
        <v>352</v>
      </c>
      <c r="E274" s="220">
        <f t="shared" si="83"/>
        <v>250296</v>
      </c>
      <c r="F274" s="220">
        <f t="shared" si="85"/>
        <v>250296</v>
      </c>
      <c r="G274" s="220">
        <v>250296</v>
      </c>
      <c r="H274" s="220">
        <v>0</v>
      </c>
      <c r="I274" s="220">
        <v>0</v>
      </c>
      <c r="J274" s="220">
        <v>0</v>
      </c>
      <c r="K274" s="220">
        <v>0</v>
      </c>
      <c r="L274" s="220">
        <v>0</v>
      </c>
      <c r="M274" s="220">
        <v>0</v>
      </c>
      <c r="N274" s="220">
        <f t="shared" si="86"/>
        <v>0</v>
      </c>
      <c r="O274" s="220">
        <v>0</v>
      </c>
      <c r="P274" s="220">
        <v>0</v>
      </c>
      <c r="Q274" s="220">
        <v>0</v>
      </c>
      <c r="R274" s="220">
        <v>0</v>
      </c>
      <c r="S274" s="156"/>
    </row>
    <row r="275" spans="1:19" s="3" customFormat="1" ht="29.25" customHeight="1">
      <c r="A275" s="228"/>
      <c r="B275" s="228"/>
      <c r="C275" s="261">
        <v>4040</v>
      </c>
      <c r="D275" s="171" t="s">
        <v>353</v>
      </c>
      <c r="E275" s="220">
        <f t="shared" si="83"/>
        <v>23178</v>
      </c>
      <c r="F275" s="220">
        <f t="shared" si="85"/>
        <v>23178</v>
      </c>
      <c r="G275" s="220">
        <v>23178</v>
      </c>
      <c r="H275" s="220">
        <v>0</v>
      </c>
      <c r="I275" s="220">
        <v>0</v>
      </c>
      <c r="J275" s="220">
        <v>0</v>
      </c>
      <c r="K275" s="220">
        <v>0</v>
      </c>
      <c r="L275" s="220">
        <v>0</v>
      </c>
      <c r="M275" s="220">
        <v>0</v>
      </c>
      <c r="N275" s="220">
        <f t="shared" si="86"/>
        <v>0</v>
      </c>
      <c r="O275" s="220">
        <v>0</v>
      </c>
      <c r="P275" s="220">
        <v>0</v>
      </c>
      <c r="Q275" s="220">
        <v>0</v>
      </c>
      <c r="R275" s="220">
        <v>0</v>
      </c>
      <c r="S275" s="156"/>
    </row>
    <row r="276" spans="1:19" s="3" customFormat="1" ht="29.25" customHeight="1">
      <c r="A276" s="228"/>
      <c r="B276" s="228"/>
      <c r="C276" s="261">
        <v>4110</v>
      </c>
      <c r="D276" s="171" t="s">
        <v>354</v>
      </c>
      <c r="E276" s="220">
        <f t="shared" si="83"/>
        <v>50050</v>
      </c>
      <c r="F276" s="220">
        <f t="shared" si="85"/>
        <v>50050</v>
      </c>
      <c r="G276" s="220">
        <v>50050</v>
      </c>
      <c r="H276" s="220">
        <v>0</v>
      </c>
      <c r="I276" s="220">
        <v>0</v>
      </c>
      <c r="J276" s="220">
        <v>0</v>
      </c>
      <c r="K276" s="220">
        <v>0</v>
      </c>
      <c r="L276" s="220">
        <v>0</v>
      </c>
      <c r="M276" s="220">
        <v>0</v>
      </c>
      <c r="N276" s="220">
        <f t="shared" si="86"/>
        <v>0</v>
      </c>
      <c r="O276" s="220">
        <v>0</v>
      </c>
      <c r="P276" s="220">
        <v>0</v>
      </c>
      <c r="Q276" s="220">
        <v>0</v>
      </c>
      <c r="R276" s="220">
        <v>0</v>
      </c>
      <c r="S276" s="156"/>
    </row>
    <row r="277" spans="1:19" s="3" customFormat="1" ht="25.5" customHeight="1">
      <c r="A277" s="228"/>
      <c r="B277" s="228"/>
      <c r="C277" s="261">
        <v>4120</v>
      </c>
      <c r="D277" s="171" t="s">
        <v>355</v>
      </c>
      <c r="E277" s="220">
        <f t="shared" si="83"/>
        <v>5197</v>
      </c>
      <c r="F277" s="220">
        <f t="shared" si="85"/>
        <v>5197</v>
      </c>
      <c r="G277" s="220">
        <v>5197</v>
      </c>
      <c r="H277" s="220">
        <v>0</v>
      </c>
      <c r="I277" s="220">
        <v>0</v>
      </c>
      <c r="J277" s="220">
        <v>0</v>
      </c>
      <c r="K277" s="220">
        <v>0</v>
      </c>
      <c r="L277" s="220">
        <v>0</v>
      </c>
      <c r="M277" s="220">
        <v>0</v>
      </c>
      <c r="N277" s="220">
        <f t="shared" si="86"/>
        <v>0</v>
      </c>
      <c r="O277" s="220">
        <v>0</v>
      </c>
      <c r="P277" s="220">
        <v>0</v>
      </c>
      <c r="Q277" s="220">
        <v>0</v>
      </c>
      <c r="R277" s="220">
        <v>0</v>
      </c>
      <c r="S277" s="156"/>
    </row>
    <row r="278" spans="1:19" s="3" customFormat="1" ht="28.5" customHeight="1">
      <c r="A278" s="228"/>
      <c r="B278" s="228"/>
      <c r="C278" s="261">
        <v>4170</v>
      </c>
      <c r="D278" s="171" t="s">
        <v>375</v>
      </c>
      <c r="E278" s="220">
        <f t="shared" si="83"/>
        <v>7400</v>
      </c>
      <c r="F278" s="220">
        <f t="shared" si="85"/>
        <v>7400</v>
      </c>
      <c r="G278" s="220">
        <v>7400</v>
      </c>
      <c r="H278" s="220">
        <v>0</v>
      </c>
      <c r="I278" s="220">
        <v>0</v>
      </c>
      <c r="J278" s="220">
        <v>0</v>
      </c>
      <c r="K278" s="220">
        <v>0</v>
      </c>
      <c r="L278" s="220">
        <v>0</v>
      </c>
      <c r="M278" s="220">
        <v>0</v>
      </c>
      <c r="N278" s="220">
        <f t="shared" si="86"/>
        <v>0</v>
      </c>
      <c r="O278" s="220">
        <v>0</v>
      </c>
      <c r="P278" s="220">
        <v>0</v>
      </c>
      <c r="Q278" s="220">
        <v>0</v>
      </c>
      <c r="R278" s="220">
        <v>0</v>
      </c>
      <c r="S278" s="156"/>
    </row>
    <row r="279" spans="1:19" s="3" customFormat="1" ht="29.25" customHeight="1">
      <c r="A279" s="228"/>
      <c r="B279" s="228"/>
      <c r="C279" s="261">
        <v>4210</v>
      </c>
      <c r="D279" s="171" t="s">
        <v>357</v>
      </c>
      <c r="E279" s="220">
        <f t="shared" si="83"/>
        <v>36400</v>
      </c>
      <c r="F279" s="220">
        <f t="shared" si="85"/>
        <v>36400</v>
      </c>
      <c r="G279" s="220">
        <v>0</v>
      </c>
      <c r="H279" s="220">
        <v>36400</v>
      </c>
      <c r="I279" s="220">
        <v>0</v>
      </c>
      <c r="J279" s="220">
        <v>0</v>
      </c>
      <c r="K279" s="220">
        <v>0</v>
      </c>
      <c r="L279" s="220">
        <v>0</v>
      </c>
      <c r="M279" s="220">
        <v>0</v>
      </c>
      <c r="N279" s="220">
        <f t="shared" si="86"/>
        <v>0</v>
      </c>
      <c r="O279" s="220">
        <v>0</v>
      </c>
      <c r="P279" s="220">
        <v>0</v>
      </c>
      <c r="Q279" s="220">
        <v>0</v>
      </c>
      <c r="R279" s="220">
        <v>0</v>
      </c>
      <c r="S279" s="156"/>
    </row>
    <row r="280" spans="1:19" s="3" customFormat="1" ht="23.25" customHeight="1">
      <c r="A280" s="228"/>
      <c r="B280" s="228"/>
      <c r="C280" s="261">
        <v>4220</v>
      </c>
      <c r="D280" s="171" t="s">
        <v>372</v>
      </c>
      <c r="E280" s="220">
        <f t="shared" si="83"/>
        <v>7700</v>
      </c>
      <c r="F280" s="220">
        <f t="shared" si="85"/>
        <v>7700</v>
      </c>
      <c r="G280" s="220">
        <v>0</v>
      </c>
      <c r="H280" s="220">
        <v>7700</v>
      </c>
      <c r="I280" s="220">
        <v>0</v>
      </c>
      <c r="J280" s="220">
        <v>0</v>
      </c>
      <c r="K280" s="220">
        <v>0</v>
      </c>
      <c r="L280" s="220">
        <v>0</v>
      </c>
      <c r="M280" s="220">
        <v>0</v>
      </c>
      <c r="N280" s="220">
        <f t="shared" si="86"/>
        <v>0</v>
      </c>
      <c r="O280" s="220">
        <v>0</v>
      </c>
      <c r="P280" s="220">
        <v>0</v>
      </c>
      <c r="Q280" s="220">
        <v>0</v>
      </c>
      <c r="R280" s="220">
        <v>0</v>
      </c>
      <c r="S280" s="156"/>
    </row>
    <row r="281" spans="1:19" s="3" customFormat="1" ht="21.75" customHeight="1">
      <c r="A281" s="228"/>
      <c r="B281" s="228"/>
      <c r="C281" s="261">
        <v>4260</v>
      </c>
      <c r="D281" s="171" t="s">
        <v>358</v>
      </c>
      <c r="E281" s="220">
        <f t="shared" si="83"/>
        <v>14000</v>
      </c>
      <c r="F281" s="220">
        <f t="shared" si="85"/>
        <v>14000</v>
      </c>
      <c r="G281" s="220">
        <v>0</v>
      </c>
      <c r="H281" s="220">
        <v>14000</v>
      </c>
      <c r="I281" s="220">
        <v>0</v>
      </c>
      <c r="J281" s="220">
        <v>0</v>
      </c>
      <c r="K281" s="220">
        <v>0</v>
      </c>
      <c r="L281" s="220">
        <v>0</v>
      </c>
      <c r="M281" s="220">
        <v>0</v>
      </c>
      <c r="N281" s="220">
        <f t="shared" si="86"/>
        <v>0</v>
      </c>
      <c r="O281" s="220">
        <v>0</v>
      </c>
      <c r="P281" s="220">
        <v>0</v>
      </c>
      <c r="Q281" s="220">
        <v>0</v>
      </c>
      <c r="R281" s="220">
        <v>0</v>
      </c>
      <c r="S281" s="156"/>
    </row>
    <row r="282" spans="1:19" s="3" customFormat="1" ht="27" customHeight="1">
      <c r="A282" s="228"/>
      <c r="B282" s="228"/>
      <c r="C282" s="261">
        <v>4270</v>
      </c>
      <c r="D282" s="171" t="s">
        <v>359</v>
      </c>
      <c r="E282" s="220">
        <f t="shared" si="83"/>
        <v>2860</v>
      </c>
      <c r="F282" s="220">
        <f t="shared" si="85"/>
        <v>2860</v>
      </c>
      <c r="G282" s="220">
        <v>0</v>
      </c>
      <c r="H282" s="220">
        <v>2860</v>
      </c>
      <c r="I282" s="220">
        <v>0</v>
      </c>
      <c r="J282" s="220">
        <v>0</v>
      </c>
      <c r="K282" s="220">
        <v>0</v>
      </c>
      <c r="L282" s="220">
        <v>0</v>
      </c>
      <c r="M282" s="220">
        <v>0</v>
      </c>
      <c r="N282" s="220">
        <f t="shared" si="86"/>
        <v>0</v>
      </c>
      <c r="O282" s="220">
        <v>0</v>
      </c>
      <c r="P282" s="220">
        <v>0</v>
      </c>
      <c r="Q282" s="220">
        <v>0</v>
      </c>
      <c r="R282" s="220">
        <v>0</v>
      </c>
      <c r="S282" s="156"/>
    </row>
    <row r="283" spans="1:19" s="3" customFormat="1" ht="27" customHeight="1">
      <c r="A283" s="228"/>
      <c r="B283" s="228"/>
      <c r="C283" s="261">
        <v>4280</v>
      </c>
      <c r="D283" s="171" t="s">
        <v>377</v>
      </c>
      <c r="E283" s="220">
        <f t="shared" si="83"/>
        <v>250</v>
      </c>
      <c r="F283" s="220">
        <f t="shared" si="85"/>
        <v>250</v>
      </c>
      <c r="G283" s="220">
        <v>0</v>
      </c>
      <c r="H283" s="220">
        <v>250</v>
      </c>
      <c r="I283" s="220">
        <v>0</v>
      </c>
      <c r="J283" s="220">
        <v>0</v>
      </c>
      <c r="K283" s="220">
        <v>0</v>
      </c>
      <c r="L283" s="220">
        <v>0</v>
      </c>
      <c r="M283" s="220">
        <v>0</v>
      </c>
      <c r="N283" s="220">
        <f t="shared" si="86"/>
        <v>0</v>
      </c>
      <c r="O283" s="220">
        <v>0</v>
      </c>
      <c r="P283" s="220">
        <v>0</v>
      </c>
      <c r="Q283" s="220">
        <v>0</v>
      </c>
      <c r="R283" s="220">
        <v>0</v>
      </c>
      <c r="S283" s="156"/>
    </row>
    <row r="284" spans="1:19" s="3" customFormat="1" ht="33" customHeight="1">
      <c r="A284" s="228"/>
      <c r="B284" s="228"/>
      <c r="C284" s="261">
        <v>4300</v>
      </c>
      <c r="D284" s="171" t="s">
        <v>361</v>
      </c>
      <c r="E284" s="220">
        <f t="shared" si="83"/>
        <v>12380</v>
      </c>
      <c r="F284" s="220">
        <f t="shared" si="85"/>
        <v>12380</v>
      </c>
      <c r="G284" s="220">
        <v>0</v>
      </c>
      <c r="H284" s="220">
        <v>12380</v>
      </c>
      <c r="I284" s="220">
        <v>0</v>
      </c>
      <c r="J284" s="220">
        <v>0</v>
      </c>
      <c r="K284" s="220">
        <v>0</v>
      </c>
      <c r="L284" s="220">
        <v>0</v>
      </c>
      <c r="M284" s="220">
        <v>0</v>
      </c>
      <c r="N284" s="220">
        <f t="shared" si="86"/>
        <v>0</v>
      </c>
      <c r="O284" s="220">
        <v>0</v>
      </c>
      <c r="P284" s="220">
        <v>0</v>
      </c>
      <c r="Q284" s="220">
        <v>0</v>
      </c>
      <c r="R284" s="220">
        <v>0</v>
      </c>
      <c r="S284" s="156"/>
    </row>
    <row r="285" spans="1:19" s="3" customFormat="1" ht="33" customHeight="1">
      <c r="A285" s="228"/>
      <c r="B285" s="228"/>
      <c r="C285" s="261">
        <v>4360</v>
      </c>
      <c r="D285" s="186" t="s">
        <v>424</v>
      </c>
      <c r="E285" s="220">
        <f t="shared" si="83"/>
        <v>4350</v>
      </c>
      <c r="F285" s="220">
        <f t="shared" si="85"/>
        <v>4350</v>
      </c>
      <c r="G285" s="220">
        <v>0</v>
      </c>
      <c r="H285" s="220">
        <v>4350</v>
      </c>
      <c r="I285" s="220">
        <v>0</v>
      </c>
      <c r="J285" s="220">
        <v>0</v>
      </c>
      <c r="K285" s="220">
        <v>0</v>
      </c>
      <c r="L285" s="220">
        <v>0</v>
      </c>
      <c r="M285" s="220">
        <v>0</v>
      </c>
      <c r="N285" s="220">
        <f t="shared" si="86"/>
        <v>0</v>
      </c>
      <c r="O285" s="220">
        <v>0</v>
      </c>
      <c r="P285" s="220">
        <v>0</v>
      </c>
      <c r="Q285" s="220">
        <v>0</v>
      </c>
      <c r="R285" s="220">
        <v>0</v>
      </c>
      <c r="S285" s="156"/>
    </row>
    <row r="286" spans="1:19" s="3" customFormat="1" ht="28.5" customHeight="1">
      <c r="A286" s="228"/>
      <c r="B286" s="228"/>
      <c r="C286" s="261">
        <v>4410</v>
      </c>
      <c r="D286" s="171" t="s">
        <v>362</v>
      </c>
      <c r="E286" s="220">
        <f t="shared" si="83"/>
        <v>500</v>
      </c>
      <c r="F286" s="220">
        <f t="shared" si="85"/>
        <v>500</v>
      </c>
      <c r="G286" s="220">
        <v>0</v>
      </c>
      <c r="H286" s="220">
        <v>500</v>
      </c>
      <c r="I286" s="220">
        <v>0</v>
      </c>
      <c r="J286" s="220">
        <v>0</v>
      </c>
      <c r="K286" s="220">
        <v>0</v>
      </c>
      <c r="L286" s="220">
        <v>0</v>
      </c>
      <c r="M286" s="220">
        <v>0</v>
      </c>
      <c r="N286" s="220">
        <f t="shared" si="86"/>
        <v>0</v>
      </c>
      <c r="O286" s="220">
        <v>0</v>
      </c>
      <c r="P286" s="220">
        <v>0</v>
      </c>
      <c r="Q286" s="220">
        <v>0</v>
      </c>
      <c r="R286" s="220">
        <v>0</v>
      </c>
      <c r="S286" s="156"/>
    </row>
    <row r="287" spans="1:19" s="3" customFormat="1" ht="23.25" customHeight="1">
      <c r="A287" s="228"/>
      <c r="B287" s="228"/>
      <c r="C287" s="261">
        <v>4430</v>
      </c>
      <c r="D287" s="171" t="s">
        <v>319</v>
      </c>
      <c r="E287" s="220">
        <f t="shared" si="83"/>
        <v>5800</v>
      </c>
      <c r="F287" s="220">
        <f t="shared" si="85"/>
        <v>5800</v>
      </c>
      <c r="G287" s="220">
        <v>0</v>
      </c>
      <c r="H287" s="220">
        <v>5800</v>
      </c>
      <c r="I287" s="220">
        <v>0</v>
      </c>
      <c r="J287" s="220">
        <v>0</v>
      </c>
      <c r="K287" s="220">
        <v>0</v>
      </c>
      <c r="L287" s="220">
        <v>0</v>
      </c>
      <c r="M287" s="220">
        <v>0</v>
      </c>
      <c r="N287" s="220">
        <f t="shared" si="86"/>
        <v>0</v>
      </c>
      <c r="O287" s="220">
        <v>0</v>
      </c>
      <c r="P287" s="220">
        <v>0</v>
      </c>
      <c r="Q287" s="220">
        <v>0</v>
      </c>
      <c r="R287" s="220">
        <v>0</v>
      </c>
      <c r="S287" s="156"/>
    </row>
    <row r="288" spans="1:19" s="3" customFormat="1" ht="21.75" customHeight="1">
      <c r="A288" s="228"/>
      <c r="B288" s="228"/>
      <c r="C288" s="261">
        <v>4440</v>
      </c>
      <c r="D288" s="171" t="s">
        <v>363</v>
      </c>
      <c r="E288" s="220">
        <f t="shared" si="83"/>
        <v>7700</v>
      </c>
      <c r="F288" s="220">
        <f t="shared" si="85"/>
        <v>7700</v>
      </c>
      <c r="G288" s="220">
        <v>0</v>
      </c>
      <c r="H288" s="220">
        <v>7700</v>
      </c>
      <c r="I288" s="220">
        <v>0</v>
      </c>
      <c r="J288" s="220">
        <v>0</v>
      </c>
      <c r="K288" s="220">
        <v>0</v>
      </c>
      <c r="L288" s="220">
        <v>0</v>
      </c>
      <c r="M288" s="220">
        <v>0</v>
      </c>
      <c r="N288" s="220">
        <f t="shared" si="86"/>
        <v>0</v>
      </c>
      <c r="O288" s="220">
        <v>0</v>
      </c>
      <c r="P288" s="220">
        <v>0</v>
      </c>
      <c r="Q288" s="220">
        <v>0</v>
      </c>
      <c r="R288" s="220">
        <v>0</v>
      </c>
      <c r="S288" s="156"/>
    </row>
    <row r="289" spans="1:19" s="3" customFormat="1" ht="26.25" customHeight="1">
      <c r="A289" s="228"/>
      <c r="B289" s="228"/>
      <c r="C289" s="261">
        <v>4480</v>
      </c>
      <c r="D289" s="171" t="s">
        <v>418</v>
      </c>
      <c r="E289" s="220">
        <f t="shared" si="83"/>
        <v>2250</v>
      </c>
      <c r="F289" s="220">
        <f t="shared" si="85"/>
        <v>2250</v>
      </c>
      <c r="G289" s="220">
        <v>0</v>
      </c>
      <c r="H289" s="220">
        <v>2250</v>
      </c>
      <c r="I289" s="220">
        <v>0</v>
      </c>
      <c r="J289" s="220">
        <v>0</v>
      </c>
      <c r="K289" s="220">
        <v>0</v>
      </c>
      <c r="L289" s="220">
        <v>0</v>
      </c>
      <c r="M289" s="220">
        <v>0</v>
      </c>
      <c r="N289" s="220">
        <f t="shared" si="86"/>
        <v>0</v>
      </c>
      <c r="O289" s="220">
        <v>0</v>
      </c>
      <c r="P289" s="220">
        <v>0</v>
      </c>
      <c r="Q289" s="220">
        <v>0</v>
      </c>
      <c r="R289" s="220">
        <v>0</v>
      </c>
      <c r="S289" s="156"/>
    </row>
    <row r="290" spans="1:19" s="3" customFormat="1" ht="48.75" customHeight="1">
      <c r="A290" s="228"/>
      <c r="B290" s="228"/>
      <c r="C290" s="261">
        <v>4700</v>
      </c>
      <c r="D290" s="171" t="s">
        <v>376</v>
      </c>
      <c r="E290" s="220">
        <f t="shared" si="83"/>
        <v>1500</v>
      </c>
      <c r="F290" s="220">
        <f t="shared" si="85"/>
        <v>1500</v>
      </c>
      <c r="G290" s="220">
        <v>0</v>
      </c>
      <c r="H290" s="220">
        <v>1500</v>
      </c>
      <c r="I290" s="220">
        <v>0</v>
      </c>
      <c r="J290" s="220">
        <v>0</v>
      </c>
      <c r="K290" s="220">
        <v>0</v>
      </c>
      <c r="L290" s="220">
        <v>0</v>
      </c>
      <c r="M290" s="220">
        <v>0</v>
      </c>
      <c r="N290" s="220">
        <f t="shared" si="86"/>
        <v>0</v>
      </c>
      <c r="O290" s="220">
        <v>0</v>
      </c>
      <c r="P290" s="220">
        <v>0</v>
      </c>
      <c r="Q290" s="220">
        <v>0</v>
      </c>
      <c r="R290" s="220">
        <v>0</v>
      </c>
      <c r="S290" s="156"/>
    </row>
    <row r="291" spans="1:19" s="3" customFormat="1" ht="127.5" customHeight="1">
      <c r="A291" s="187"/>
      <c r="B291" s="187">
        <v>85213</v>
      </c>
      <c r="C291" s="180"/>
      <c r="D291" s="181" t="s">
        <v>391</v>
      </c>
      <c r="E291" s="164">
        <f t="shared" ref="E291:E327" si="87">SUM(F291+N291)</f>
        <v>56000</v>
      </c>
      <c r="F291" s="164">
        <f t="shared" ref="F291:F301" si="88">SUM(G291:M291)</f>
        <v>56000</v>
      </c>
      <c r="G291" s="164">
        <f>G292</f>
        <v>0</v>
      </c>
      <c r="H291" s="164">
        <f t="shared" ref="H291:R291" si="89">H292</f>
        <v>56000</v>
      </c>
      <c r="I291" s="164">
        <f t="shared" si="89"/>
        <v>0</v>
      </c>
      <c r="J291" s="164">
        <f t="shared" si="89"/>
        <v>0</v>
      </c>
      <c r="K291" s="164">
        <f t="shared" si="89"/>
        <v>0</v>
      </c>
      <c r="L291" s="164">
        <f t="shared" si="89"/>
        <v>0</v>
      </c>
      <c r="M291" s="164">
        <f t="shared" si="89"/>
        <v>0</v>
      </c>
      <c r="N291" s="164">
        <f t="shared" si="89"/>
        <v>0</v>
      </c>
      <c r="O291" s="164">
        <f t="shared" si="89"/>
        <v>0</v>
      </c>
      <c r="P291" s="164">
        <f t="shared" si="89"/>
        <v>0</v>
      </c>
      <c r="Q291" s="164">
        <f t="shared" si="89"/>
        <v>0</v>
      </c>
      <c r="R291" s="164">
        <f t="shared" si="89"/>
        <v>0</v>
      </c>
      <c r="S291" s="156"/>
    </row>
    <row r="292" spans="1:19" s="3" customFormat="1" ht="33" customHeight="1">
      <c r="A292" s="228"/>
      <c r="B292" s="188"/>
      <c r="C292" s="178">
        <v>4130</v>
      </c>
      <c r="D292" s="171" t="s">
        <v>306</v>
      </c>
      <c r="E292" s="163">
        <f t="shared" si="87"/>
        <v>56000</v>
      </c>
      <c r="F292" s="163">
        <f t="shared" si="88"/>
        <v>56000</v>
      </c>
      <c r="G292" s="160">
        <v>0</v>
      </c>
      <c r="H292" s="160">
        <v>56000</v>
      </c>
      <c r="I292" s="160">
        <v>0</v>
      </c>
      <c r="J292" s="160">
        <v>0</v>
      </c>
      <c r="K292" s="160">
        <v>0</v>
      </c>
      <c r="L292" s="160">
        <v>0</v>
      </c>
      <c r="M292" s="160">
        <v>0</v>
      </c>
      <c r="N292" s="160">
        <v>0</v>
      </c>
      <c r="O292" s="162">
        <v>0</v>
      </c>
      <c r="P292" s="162">
        <v>0</v>
      </c>
      <c r="Q292" s="162">
        <v>0</v>
      </c>
      <c r="R292" s="162">
        <v>0</v>
      </c>
      <c r="S292" s="156"/>
    </row>
    <row r="293" spans="1:19" s="3" customFormat="1" ht="50.25" customHeight="1">
      <c r="A293" s="187"/>
      <c r="B293" s="187">
        <v>85214</v>
      </c>
      <c r="C293" s="180"/>
      <c r="D293" s="181" t="s">
        <v>390</v>
      </c>
      <c r="E293" s="164">
        <f t="shared" si="87"/>
        <v>369000</v>
      </c>
      <c r="F293" s="164">
        <f t="shared" si="88"/>
        <v>369000</v>
      </c>
      <c r="G293" s="164">
        <f>G294</f>
        <v>0</v>
      </c>
      <c r="H293" s="164">
        <f t="shared" ref="H293:R293" si="90">H294</f>
        <v>0</v>
      </c>
      <c r="I293" s="164">
        <f t="shared" si="90"/>
        <v>0</v>
      </c>
      <c r="J293" s="164">
        <f t="shared" si="90"/>
        <v>369000</v>
      </c>
      <c r="K293" s="164">
        <f t="shared" si="90"/>
        <v>0</v>
      </c>
      <c r="L293" s="164">
        <f t="shared" si="90"/>
        <v>0</v>
      </c>
      <c r="M293" s="164">
        <f t="shared" si="90"/>
        <v>0</v>
      </c>
      <c r="N293" s="164">
        <f t="shared" si="90"/>
        <v>0</v>
      </c>
      <c r="O293" s="164">
        <f t="shared" si="90"/>
        <v>0</v>
      </c>
      <c r="P293" s="164">
        <f t="shared" si="90"/>
        <v>0</v>
      </c>
      <c r="Q293" s="164">
        <f t="shared" si="90"/>
        <v>0</v>
      </c>
      <c r="R293" s="164">
        <f t="shared" si="90"/>
        <v>0</v>
      </c>
      <c r="S293" s="156"/>
    </row>
    <row r="294" spans="1:19" s="3" customFormat="1" ht="28.5" customHeight="1">
      <c r="A294" s="188"/>
      <c r="B294" s="188"/>
      <c r="C294" s="178">
        <v>3110</v>
      </c>
      <c r="D294" s="171" t="s">
        <v>374</v>
      </c>
      <c r="E294" s="163">
        <f t="shared" si="87"/>
        <v>369000</v>
      </c>
      <c r="F294" s="163">
        <f>SUM(G294:M294)</f>
        <v>369000</v>
      </c>
      <c r="G294" s="160">
        <v>0</v>
      </c>
      <c r="H294" s="160">
        <v>0</v>
      </c>
      <c r="I294" s="160">
        <v>0</v>
      </c>
      <c r="J294" s="160">
        <v>369000</v>
      </c>
      <c r="K294" s="160">
        <v>0</v>
      </c>
      <c r="L294" s="160">
        <v>0</v>
      </c>
      <c r="M294" s="160">
        <v>0</v>
      </c>
      <c r="N294" s="160">
        <v>0</v>
      </c>
      <c r="O294" s="161">
        <v>0</v>
      </c>
      <c r="P294" s="161">
        <v>0</v>
      </c>
      <c r="Q294" s="161">
        <v>0</v>
      </c>
      <c r="R294" s="161">
        <v>0</v>
      </c>
      <c r="S294" s="156"/>
    </row>
    <row r="295" spans="1:19" s="3" customFormat="1" ht="25.5" customHeight="1">
      <c r="A295" s="187"/>
      <c r="B295" s="187">
        <v>85215</v>
      </c>
      <c r="C295" s="180"/>
      <c r="D295" s="181" t="s">
        <v>307</v>
      </c>
      <c r="E295" s="164">
        <f t="shared" si="87"/>
        <v>85000</v>
      </c>
      <c r="F295" s="164">
        <f t="shared" si="88"/>
        <v>85000</v>
      </c>
      <c r="G295" s="164">
        <f t="shared" ref="G295:R295" si="91">SUM(G296:G298)</f>
        <v>0</v>
      </c>
      <c r="H295" s="164">
        <f t="shared" si="91"/>
        <v>5000</v>
      </c>
      <c r="I295" s="164">
        <f t="shared" si="91"/>
        <v>0</v>
      </c>
      <c r="J295" s="164">
        <f t="shared" si="91"/>
        <v>80000</v>
      </c>
      <c r="K295" s="164">
        <f t="shared" si="91"/>
        <v>0</v>
      </c>
      <c r="L295" s="164">
        <f t="shared" si="91"/>
        <v>0</v>
      </c>
      <c r="M295" s="164">
        <f t="shared" si="91"/>
        <v>0</v>
      </c>
      <c r="N295" s="164">
        <f t="shared" si="91"/>
        <v>0</v>
      </c>
      <c r="O295" s="164">
        <f t="shared" si="91"/>
        <v>0</v>
      </c>
      <c r="P295" s="164">
        <f t="shared" si="91"/>
        <v>0</v>
      </c>
      <c r="Q295" s="164">
        <f t="shared" si="91"/>
        <v>0</v>
      </c>
      <c r="R295" s="164">
        <f t="shared" si="91"/>
        <v>0</v>
      </c>
      <c r="S295" s="156"/>
    </row>
    <row r="296" spans="1:19" s="3" customFormat="1" ht="21" customHeight="1">
      <c r="A296" s="188"/>
      <c r="B296" s="188"/>
      <c r="C296" s="178">
        <v>3110</v>
      </c>
      <c r="D296" s="171" t="s">
        <v>374</v>
      </c>
      <c r="E296" s="163">
        <f t="shared" si="87"/>
        <v>80000</v>
      </c>
      <c r="F296" s="163">
        <f t="shared" si="88"/>
        <v>80000</v>
      </c>
      <c r="G296" s="160">
        <v>0</v>
      </c>
      <c r="H296" s="160">
        <v>0</v>
      </c>
      <c r="I296" s="160">
        <v>0</v>
      </c>
      <c r="J296" s="160">
        <v>80000</v>
      </c>
      <c r="K296" s="160">
        <v>0</v>
      </c>
      <c r="L296" s="160">
        <v>0</v>
      </c>
      <c r="M296" s="160">
        <v>0</v>
      </c>
      <c r="N296" s="160">
        <v>0</v>
      </c>
      <c r="O296" s="160">
        <v>0</v>
      </c>
      <c r="P296" s="160">
        <v>0</v>
      </c>
      <c r="Q296" s="160">
        <v>0</v>
      </c>
      <c r="R296" s="160">
        <v>0</v>
      </c>
      <c r="S296" s="156"/>
    </row>
    <row r="297" spans="1:19" s="3" customFormat="1" ht="30" customHeight="1">
      <c r="A297" s="246"/>
      <c r="B297" s="188"/>
      <c r="C297" s="178">
        <v>4210</v>
      </c>
      <c r="D297" s="171" t="s">
        <v>357</v>
      </c>
      <c r="E297" s="163">
        <f t="shared" si="87"/>
        <v>3000</v>
      </c>
      <c r="F297" s="163">
        <f t="shared" si="88"/>
        <v>3000</v>
      </c>
      <c r="G297" s="160">
        <v>0</v>
      </c>
      <c r="H297" s="160">
        <v>3000</v>
      </c>
      <c r="I297" s="160">
        <v>0</v>
      </c>
      <c r="J297" s="160">
        <v>0</v>
      </c>
      <c r="K297" s="160">
        <v>0</v>
      </c>
      <c r="L297" s="160">
        <v>0</v>
      </c>
      <c r="M297" s="160">
        <v>0</v>
      </c>
      <c r="N297" s="160">
        <v>0</v>
      </c>
      <c r="O297" s="160">
        <v>0</v>
      </c>
      <c r="P297" s="160">
        <v>0</v>
      </c>
      <c r="Q297" s="160">
        <v>0</v>
      </c>
      <c r="R297" s="160">
        <v>0</v>
      </c>
      <c r="S297" s="156"/>
    </row>
    <row r="298" spans="1:19" s="3" customFormat="1" ht="26.25" customHeight="1">
      <c r="A298" s="188"/>
      <c r="B298" s="188"/>
      <c r="C298" s="178">
        <v>4300</v>
      </c>
      <c r="D298" s="171" t="s">
        <v>361</v>
      </c>
      <c r="E298" s="163">
        <f t="shared" si="87"/>
        <v>2000</v>
      </c>
      <c r="F298" s="163">
        <f t="shared" si="88"/>
        <v>2000</v>
      </c>
      <c r="G298" s="160">
        <v>0</v>
      </c>
      <c r="H298" s="160">
        <v>2000</v>
      </c>
      <c r="I298" s="160">
        <v>0</v>
      </c>
      <c r="J298" s="160">
        <v>0</v>
      </c>
      <c r="K298" s="160">
        <v>0</v>
      </c>
      <c r="L298" s="160">
        <v>0</v>
      </c>
      <c r="M298" s="160">
        <v>0</v>
      </c>
      <c r="N298" s="160">
        <v>0</v>
      </c>
      <c r="O298" s="160">
        <v>0</v>
      </c>
      <c r="P298" s="160">
        <v>0</v>
      </c>
      <c r="Q298" s="160">
        <v>0</v>
      </c>
      <c r="R298" s="160">
        <v>0</v>
      </c>
      <c r="S298" s="156"/>
    </row>
    <row r="299" spans="1:19" s="3" customFormat="1" ht="20.25" customHeight="1">
      <c r="A299" s="192"/>
      <c r="B299" s="187">
        <v>85216</v>
      </c>
      <c r="C299" s="180"/>
      <c r="D299" s="181" t="s">
        <v>271</v>
      </c>
      <c r="E299" s="164">
        <f t="shared" si="87"/>
        <v>177000</v>
      </c>
      <c r="F299" s="164">
        <f t="shared" si="88"/>
        <v>177000</v>
      </c>
      <c r="G299" s="164">
        <f>G300</f>
        <v>0</v>
      </c>
      <c r="H299" s="164">
        <f t="shared" ref="H299:R299" si="92">H300</f>
        <v>0</v>
      </c>
      <c r="I299" s="164">
        <f t="shared" si="92"/>
        <v>0</v>
      </c>
      <c r="J299" s="164">
        <f t="shared" si="92"/>
        <v>177000</v>
      </c>
      <c r="K299" s="164">
        <f t="shared" si="92"/>
        <v>0</v>
      </c>
      <c r="L299" s="164">
        <f t="shared" si="92"/>
        <v>0</v>
      </c>
      <c r="M299" s="164">
        <f t="shared" si="92"/>
        <v>0</v>
      </c>
      <c r="N299" s="164">
        <f t="shared" si="92"/>
        <v>0</v>
      </c>
      <c r="O299" s="164">
        <f t="shared" si="92"/>
        <v>0</v>
      </c>
      <c r="P299" s="164">
        <f t="shared" si="92"/>
        <v>0</v>
      </c>
      <c r="Q299" s="164">
        <f t="shared" si="92"/>
        <v>0</v>
      </c>
      <c r="R299" s="164">
        <f t="shared" si="92"/>
        <v>0</v>
      </c>
      <c r="S299" s="156"/>
    </row>
    <row r="300" spans="1:19" s="3" customFormat="1" ht="19.5" customHeight="1">
      <c r="A300" s="188"/>
      <c r="B300" s="188"/>
      <c r="C300" s="178">
        <v>3110</v>
      </c>
      <c r="D300" s="171" t="s">
        <v>374</v>
      </c>
      <c r="E300" s="163">
        <f t="shared" si="87"/>
        <v>177000</v>
      </c>
      <c r="F300" s="163">
        <f t="shared" si="88"/>
        <v>177000</v>
      </c>
      <c r="G300" s="160">
        <v>0</v>
      </c>
      <c r="H300" s="160">
        <v>0</v>
      </c>
      <c r="I300" s="160">
        <v>0</v>
      </c>
      <c r="J300" s="160">
        <v>177000</v>
      </c>
      <c r="K300" s="160">
        <v>0</v>
      </c>
      <c r="L300" s="160">
        <v>0</v>
      </c>
      <c r="M300" s="160">
        <v>0</v>
      </c>
      <c r="N300" s="160">
        <v>0</v>
      </c>
      <c r="O300" s="161">
        <v>0</v>
      </c>
      <c r="P300" s="161">
        <v>0</v>
      </c>
      <c r="Q300" s="161">
        <v>0</v>
      </c>
      <c r="R300" s="161">
        <v>0</v>
      </c>
      <c r="S300" s="156"/>
    </row>
    <row r="301" spans="1:19" s="3" customFormat="1" ht="28.5" customHeight="1">
      <c r="A301" s="187"/>
      <c r="B301" s="187">
        <v>85219</v>
      </c>
      <c r="C301" s="180"/>
      <c r="D301" s="181" t="s">
        <v>272</v>
      </c>
      <c r="E301" s="164">
        <f t="shared" si="87"/>
        <v>481086</v>
      </c>
      <c r="F301" s="164">
        <f t="shared" si="88"/>
        <v>481086</v>
      </c>
      <c r="G301" s="164">
        <f t="shared" ref="G301:R301" si="93">SUM(G302:G318)</f>
        <v>412703</v>
      </c>
      <c r="H301" s="164">
        <f t="shared" si="93"/>
        <v>65883</v>
      </c>
      <c r="I301" s="164">
        <f t="shared" si="93"/>
        <v>0</v>
      </c>
      <c r="J301" s="164">
        <f t="shared" si="93"/>
        <v>2500</v>
      </c>
      <c r="K301" s="164">
        <f t="shared" si="93"/>
        <v>0</v>
      </c>
      <c r="L301" s="164">
        <f t="shared" si="93"/>
        <v>0</v>
      </c>
      <c r="M301" s="164">
        <f t="shared" si="93"/>
        <v>0</v>
      </c>
      <c r="N301" s="164">
        <f t="shared" si="93"/>
        <v>0</v>
      </c>
      <c r="O301" s="164">
        <f t="shared" si="93"/>
        <v>0</v>
      </c>
      <c r="P301" s="164">
        <f t="shared" si="93"/>
        <v>0</v>
      </c>
      <c r="Q301" s="164">
        <f t="shared" si="93"/>
        <v>0</v>
      </c>
      <c r="R301" s="164">
        <f t="shared" si="93"/>
        <v>0</v>
      </c>
      <c r="S301" s="156"/>
    </row>
    <row r="302" spans="1:19" s="3" customFormat="1" ht="33.75" customHeight="1">
      <c r="A302" s="188"/>
      <c r="B302" s="188"/>
      <c r="C302" s="178">
        <v>3020</v>
      </c>
      <c r="D302" s="171" t="s">
        <v>369</v>
      </c>
      <c r="E302" s="163">
        <f t="shared" si="87"/>
        <v>2500</v>
      </c>
      <c r="F302" s="163">
        <f t="shared" ref="F302:F318" si="94">SUM(G302:M302)</f>
        <v>2500</v>
      </c>
      <c r="G302" s="160">
        <v>0</v>
      </c>
      <c r="H302" s="160">
        <v>0</v>
      </c>
      <c r="I302" s="160">
        <v>0</v>
      </c>
      <c r="J302" s="160">
        <v>2500</v>
      </c>
      <c r="K302" s="160">
        <v>0</v>
      </c>
      <c r="L302" s="160">
        <v>0</v>
      </c>
      <c r="M302" s="160">
        <v>0</v>
      </c>
      <c r="N302" s="160">
        <v>0</v>
      </c>
      <c r="O302" s="160">
        <v>0</v>
      </c>
      <c r="P302" s="160">
        <v>0</v>
      </c>
      <c r="Q302" s="160">
        <v>0</v>
      </c>
      <c r="R302" s="160">
        <v>0</v>
      </c>
      <c r="S302" s="156"/>
    </row>
    <row r="303" spans="1:19" s="3" customFormat="1" ht="24" customHeight="1">
      <c r="A303" s="228"/>
      <c r="B303" s="188"/>
      <c r="C303" s="178">
        <v>4010</v>
      </c>
      <c r="D303" s="171" t="s">
        <v>352</v>
      </c>
      <c r="E303" s="163">
        <f t="shared" si="87"/>
        <v>322567</v>
      </c>
      <c r="F303" s="163">
        <f t="shared" si="94"/>
        <v>322567</v>
      </c>
      <c r="G303" s="160">
        <v>322567</v>
      </c>
      <c r="H303" s="160">
        <v>0</v>
      </c>
      <c r="I303" s="160">
        <v>0</v>
      </c>
      <c r="J303" s="160">
        <v>0</v>
      </c>
      <c r="K303" s="160">
        <v>0</v>
      </c>
      <c r="L303" s="160">
        <v>0</v>
      </c>
      <c r="M303" s="160">
        <v>0</v>
      </c>
      <c r="N303" s="160">
        <v>0</v>
      </c>
      <c r="O303" s="160">
        <v>0</v>
      </c>
      <c r="P303" s="160">
        <v>0</v>
      </c>
      <c r="Q303" s="160">
        <v>0</v>
      </c>
      <c r="R303" s="160">
        <v>0</v>
      </c>
      <c r="S303" s="156"/>
    </row>
    <row r="304" spans="1:19" s="3" customFormat="1" ht="22.5">
      <c r="A304" s="188"/>
      <c r="B304" s="188"/>
      <c r="C304" s="178">
        <v>4040</v>
      </c>
      <c r="D304" s="171" t="s">
        <v>353</v>
      </c>
      <c r="E304" s="163">
        <f t="shared" si="87"/>
        <v>23386</v>
      </c>
      <c r="F304" s="163">
        <f t="shared" si="94"/>
        <v>23386</v>
      </c>
      <c r="G304" s="160">
        <v>23386</v>
      </c>
      <c r="H304" s="160">
        <v>0</v>
      </c>
      <c r="I304" s="160">
        <v>0</v>
      </c>
      <c r="J304" s="160">
        <v>0</v>
      </c>
      <c r="K304" s="160">
        <v>0</v>
      </c>
      <c r="L304" s="160">
        <v>0</v>
      </c>
      <c r="M304" s="160">
        <v>0</v>
      </c>
      <c r="N304" s="160">
        <v>0</v>
      </c>
      <c r="O304" s="160">
        <v>0</v>
      </c>
      <c r="P304" s="160">
        <v>0</v>
      </c>
      <c r="Q304" s="160">
        <v>0</v>
      </c>
      <c r="R304" s="160">
        <v>0</v>
      </c>
      <c r="S304" s="156"/>
    </row>
    <row r="305" spans="1:19" s="3" customFormat="1" ht="22.5">
      <c r="A305" s="188"/>
      <c r="B305" s="188"/>
      <c r="C305" s="178">
        <v>4110</v>
      </c>
      <c r="D305" s="171" t="s">
        <v>354</v>
      </c>
      <c r="E305" s="163">
        <f t="shared" si="87"/>
        <v>58173</v>
      </c>
      <c r="F305" s="163">
        <f t="shared" si="94"/>
        <v>58173</v>
      </c>
      <c r="G305" s="160">
        <v>58173</v>
      </c>
      <c r="H305" s="160">
        <v>0</v>
      </c>
      <c r="I305" s="160">
        <v>0</v>
      </c>
      <c r="J305" s="160">
        <v>0</v>
      </c>
      <c r="K305" s="160">
        <v>0</v>
      </c>
      <c r="L305" s="160">
        <v>0</v>
      </c>
      <c r="M305" s="160">
        <v>0</v>
      </c>
      <c r="N305" s="160">
        <v>0</v>
      </c>
      <c r="O305" s="160">
        <v>0</v>
      </c>
      <c r="P305" s="160">
        <v>0</v>
      </c>
      <c r="Q305" s="160">
        <v>0</v>
      </c>
      <c r="R305" s="160">
        <v>0</v>
      </c>
      <c r="S305" s="156"/>
    </row>
    <row r="306" spans="1:19" s="3" customFormat="1" ht="21" customHeight="1">
      <c r="A306" s="188"/>
      <c r="B306" s="188"/>
      <c r="C306" s="178">
        <v>4120</v>
      </c>
      <c r="D306" s="171" t="s">
        <v>355</v>
      </c>
      <c r="E306" s="163">
        <f t="shared" si="87"/>
        <v>8277</v>
      </c>
      <c r="F306" s="163">
        <f t="shared" si="94"/>
        <v>8277</v>
      </c>
      <c r="G306" s="160">
        <v>8277</v>
      </c>
      <c r="H306" s="160">
        <v>0</v>
      </c>
      <c r="I306" s="160">
        <v>0</v>
      </c>
      <c r="J306" s="160">
        <v>0</v>
      </c>
      <c r="K306" s="160">
        <v>0</v>
      </c>
      <c r="L306" s="160">
        <v>0</v>
      </c>
      <c r="M306" s="160">
        <v>0</v>
      </c>
      <c r="N306" s="160">
        <v>0</v>
      </c>
      <c r="O306" s="160">
        <v>0</v>
      </c>
      <c r="P306" s="160">
        <v>0</v>
      </c>
      <c r="Q306" s="160">
        <v>0</v>
      </c>
      <c r="R306" s="160">
        <v>0</v>
      </c>
      <c r="S306" s="156"/>
    </row>
    <row r="307" spans="1:19" s="3" customFormat="1" ht="22.5">
      <c r="A307" s="188"/>
      <c r="B307" s="188"/>
      <c r="C307" s="178">
        <v>4170</v>
      </c>
      <c r="D307" s="171" t="s">
        <v>375</v>
      </c>
      <c r="E307" s="163">
        <f t="shared" si="87"/>
        <v>300</v>
      </c>
      <c r="F307" s="163">
        <f t="shared" si="94"/>
        <v>300</v>
      </c>
      <c r="G307" s="160">
        <v>300</v>
      </c>
      <c r="H307" s="160">
        <v>0</v>
      </c>
      <c r="I307" s="160">
        <v>0</v>
      </c>
      <c r="J307" s="160">
        <v>0</v>
      </c>
      <c r="K307" s="160">
        <v>0</v>
      </c>
      <c r="L307" s="160">
        <v>0</v>
      </c>
      <c r="M307" s="160">
        <v>0</v>
      </c>
      <c r="N307" s="160">
        <v>0</v>
      </c>
      <c r="O307" s="160">
        <v>0</v>
      </c>
      <c r="P307" s="160">
        <v>0</v>
      </c>
      <c r="Q307" s="160">
        <v>0</v>
      </c>
      <c r="R307" s="160">
        <v>0</v>
      </c>
      <c r="S307" s="156"/>
    </row>
    <row r="308" spans="1:19" s="3" customFormat="1" ht="24" customHeight="1">
      <c r="A308" s="188"/>
      <c r="B308" s="188"/>
      <c r="C308" s="178">
        <v>4210</v>
      </c>
      <c r="D308" s="171" t="s">
        <v>357</v>
      </c>
      <c r="E308" s="163">
        <f t="shared" si="87"/>
        <v>10000</v>
      </c>
      <c r="F308" s="163">
        <f t="shared" si="94"/>
        <v>10000</v>
      </c>
      <c r="G308" s="160">
        <v>0</v>
      </c>
      <c r="H308" s="160">
        <v>10000</v>
      </c>
      <c r="I308" s="160">
        <v>0</v>
      </c>
      <c r="J308" s="160">
        <v>0</v>
      </c>
      <c r="K308" s="160">
        <v>0</v>
      </c>
      <c r="L308" s="160">
        <v>0</v>
      </c>
      <c r="M308" s="160">
        <v>0</v>
      </c>
      <c r="N308" s="160">
        <v>0</v>
      </c>
      <c r="O308" s="160">
        <v>0</v>
      </c>
      <c r="P308" s="160">
        <v>0</v>
      </c>
      <c r="Q308" s="160">
        <v>0</v>
      </c>
      <c r="R308" s="160">
        <v>0</v>
      </c>
      <c r="S308" s="156"/>
    </row>
    <row r="309" spans="1:19" s="3" customFormat="1" ht="16.5" customHeight="1">
      <c r="A309" s="188"/>
      <c r="B309" s="188"/>
      <c r="C309" s="178">
        <v>4260</v>
      </c>
      <c r="D309" s="171" t="s">
        <v>358</v>
      </c>
      <c r="E309" s="163">
        <f t="shared" si="87"/>
        <v>8000</v>
      </c>
      <c r="F309" s="163">
        <f t="shared" si="94"/>
        <v>8000</v>
      </c>
      <c r="G309" s="160">
        <v>0</v>
      </c>
      <c r="H309" s="160">
        <v>8000</v>
      </c>
      <c r="I309" s="160">
        <v>0</v>
      </c>
      <c r="J309" s="160">
        <v>0</v>
      </c>
      <c r="K309" s="160">
        <v>0</v>
      </c>
      <c r="L309" s="160">
        <v>0</v>
      </c>
      <c r="M309" s="160">
        <v>0</v>
      </c>
      <c r="N309" s="160">
        <v>0</v>
      </c>
      <c r="O309" s="160">
        <v>0</v>
      </c>
      <c r="P309" s="160">
        <v>0</v>
      </c>
      <c r="Q309" s="160">
        <v>0</v>
      </c>
      <c r="R309" s="160">
        <v>0</v>
      </c>
      <c r="S309" s="156"/>
    </row>
    <row r="310" spans="1:19" s="3" customFormat="1" ht="22.5">
      <c r="A310" s="188"/>
      <c r="B310" s="188"/>
      <c r="C310" s="178">
        <v>4270</v>
      </c>
      <c r="D310" s="171" t="s">
        <v>359</v>
      </c>
      <c r="E310" s="163">
        <f t="shared" si="87"/>
        <v>3000</v>
      </c>
      <c r="F310" s="163">
        <f t="shared" si="94"/>
        <v>3000</v>
      </c>
      <c r="G310" s="160">
        <v>0</v>
      </c>
      <c r="H310" s="160">
        <v>3000</v>
      </c>
      <c r="I310" s="160">
        <v>0</v>
      </c>
      <c r="J310" s="160">
        <v>0</v>
      </c>
      <c r="K310" s="160">
        <v>0</v>
      </c>
      <c r="L310" s="160">
        <v>0</v>
      </c>
      <c r="M310" s="160">
        <v>0</v>
      </c>
      <c r="N310" s="160">
        <v>0</v>
      </c>
      <c r="O310" s="160">
        <v>0</v>
      </c>
      <c r="P310" s="160">
        <v>0</v>
      </c>
      <c r="Q310" s="160">
        <v>0</v>
      </c>
      <c r="R310" s="160">
        <v>0</v>
      </c>
      <c r="S310" s="156"/>
    </row>
    <row r="311" spans="1:19" s="3" customFormat="1" ht="20.25" customHeight="1">
      <c r="A311" s="188"/>
      <c r="B311" s="188"/>
      <c r="C311" s="178">
        <v>4280</v>
      </c>
      <c r="D311" s="171" t="s">
        <v>377</v>
      </c>
      <c r="E311" s="163">
        <f t="shared" si="87"/>
        <v>500</v>
      </c>
      <c r="F311" s="163">
        <f t="shared" si="94"/>
        <v>500</v>
      </c>
      <c r="G311" s="160">
        <v>0</v>
      </c>
      <c r="H311" s="160">
        <v>500</v>
      </c>
      <c r="I311" s="160">
        <v>0</v>
      </c>
      <c r="J311" s="160">
        <v>0</v>
      </c>
      <c r="K311" s="160">
        <v>0</v>
      </c>
      <c r="L311" s="160">
        <v>0</v>
      </c>
      <c r="M311" s="160">
        <v>0</v>
      </c>
      <c r="N311" s="160">
        <v>0</v>
      </c>
      <c r="O311" s="160">
        <v>0</v>
      </c>
      <c r="P311" s="160">
        <v>0</v>
      </c>
      <c r="Q311" s="160">
        <v>0</v>
      </c>
      <c r="R311" s="160">
        <v>0</v>
      </c>
      <c r="S311" s="156"/>
    </row>
    <row r="312" spans="1:19" s="3" customFormat="1" ht="25.5" customHeight="1">
      <c r="A312" s="188"/>
      <c r="B312" s="188"/>
      <c r="C312" s="178">
        <v>4300</v>
      </c>
      <c r="D312" s="171" t="s">
        <v>361</v>
      </c>
      <c r="E312" s="163">
        <f t="shared" si="87"/>
        <v>23500</v>
      </c>
      <c r="F312" s="163">
        <f t="shared" si="94"/>
        <v>23500</v>
      </c>
      <c r="G312" s="160">
        <v>0</v>
      </c>
      <c r="H312" s="160">
        <v>23500</v>
      </c>
      <c r="I312" s="160">
        <v>0</v>
      </c>
      <c r="J312" s="160">
        <v>0</v>
      </c>
      <c r="K312" s="160">
        <v>0</v>
      </c>
      <c r="L312" s="160">
        <v>0</v>
      </c>
      <c r="M312" s="160">
        <v>0</v>
      </c>
      <c r="N312" s="160">
        <v>0</v>
      </c>
      <c r="O312" s="160">
        <v>0</v>
      </c>
      <c r="P312" s="160">
        <v>0</v>
      </c>
      <c r="Q312" s="160">
        <v>0</v>
      </c>
      <c r="R312" s="160">
        <v>0</v>
      </c>
      <c r="S312" s="156"/>
    </row>
    <row r="313" spans="1:19" s="3" customFormat="1" ht="22.5" customHeight="1">
      <c r="A313" s="188"/>
      <c r="B313" s="188"/>
      <c r="C313" s="178">
        <v>4360</v>
      </c>
      <c r="D313" s="186" t="s">
        <v>424</v>
      </c>
      <c r="E313" s="163">
        <f t="shared" si="87"/>
        <v>4000</v>
      </c>
      <c r="F313" s="163">
        <f t="shared" si="94"/>
        <v>4000</v>
      </c>
      <c r="G313" s="160">
        <v>0</v>
      </c>
      <c r="H313" s="160">
        <v>4000</v>
      </c>
      <c r="I313" s="160">
        <v>0</v>
      </c>
      <c r="J313" s="160">
        <v>0</v>
      </c>
      <c r="K313" s="160">
        <v>0</v>
      </c>
      <c r="L313" s="160">
        <v>0</v>
      </c>
      <c r="M313" s="160">
        <v>0</v>
      </c>
      <c r="N313" s="160">
        <v>0</v>
      </c>
      <c r="O313" s="160">
        <v>0</v>
      </c>
      <c r="P313" s="160">
        <v>0</v>
      </c>
      <c r="Q313" s="160">
        <v>0</v>
      </c>
      <c r="R313" s="160">
        <v>0</v>
      </c>
      <c r="S313" s="156"/>
    </row>
    <row r="314" spans="1:19" s="3" customFormat="1" ht="27.75" customHeight="1">
      <c r="A314" s="188"/>
      <c r="B314" s="188"/>
      <c r="C314" s="178">
        <v>4410</v>
      </c>
      <c r="D314" s="171" t="s">
        <v>362</v>
      </c>
      <c r="E314" s="163">
        <f t="shared" si="87"/>
        <v>1500</v>
      </c>
      <c r="F314" s="163">
        <f t="shared" si="94"/>
        <v>1500</v>
      </c>
      <c r="G314" s="160">
        <v>0</v>
      </c>
      <c r="H314" s="160">
        <v>1500</v>
      </c>
      <c r="I314" s="160">
        <v>0</v>
      </c>
      <c r="J314" s="160">
        <v>0</v>
      </c>
      <c r="K314" s="160">
        <v>0</v>
      </c>
      <c r="L314" s="160">
        <v>0</v>
      </c>
      <c r="M314" s="160">
        <v>0</v>
      </c>
      <c r="N314" s="160">
        <v>0</v>
      </c>
      <c r="O314" s="160">
        <v>0</v>
      </c>
      <c r="P314" s="160">
        <v>0</v>
      </c>
      <c r="Q314" s="160">
        <v>0</v>
      </c>
      <c r="R314" s="160">
        <v>0</v>
      </c>
      <c r="S314" s="156"/>
    </row>
    <row r="315" spans="1:19" s="3" customFormat="1" ht="24" customHeight="1">
      <c r="A315" s="188"/>
      <c r="B315" s="188"/>
      <c r="C315" s="178">
        <v>4430</v>
      </c>
      <c r="D315" s="171" t="s">
        <v>319</v>
      </c>
      <c r="E315" s="163">
        <f t="shared" si="87"/>
        <v>1500</v>
      </c>
      <c r="F315" s="163">
        <f t="shared" si="94"/>
        <v>1500</v>
      </c>
      <c r="G315" s="160">
        <v>0</v>
      </c>
      <c r="H315" s="160">
        <v>1500</v>
      </c>
      <c r="I315" s="160">
        <v>0</v>
      </c>
      <c r="J315" s="160">
        <v>0</v>
      </c>
      <c r="K315" s="160">
        <v>0</v>
      </c>
      <c r="L315" s="160">
        <v>0</v>
      </c>
      <c r="M315" s="160">
        <v>0</v>
      </c>
      <c r="N315" s="160">
        <v>0</v>
      </c>
      <c r="O315" s="160">
        <v>0</v>
      </c>
      <c r="P315" s="160">
        <v>0</v>
      </c>
      <c r="Q315" s="160">
        <v>0</v>
      </c>
      <c r="R315" s="160">
        <v>0</v>
      </c>
      <c r="S315" s="156"/>
    </row>
    <row r="316" spans="1:19" s="3" customFormat="1" ht="22.5" customHeight="1">
      <c r="A316" s="188"/>
      <c r="B316" s="188"/>
      <c r="C316" s="178">
        <v>4440</v>
      </c>
      <c r="D316" s="171" t="s">
        <v>363</v>
      </c>
      <c r="E316" s="163">
        <f t="shared" si="87"/>
        <v>7883</v>
      </c>
      <c r="F316" s="163">
        <f t="shared" si="94"/>
        <v>7883</v>
      </c>
      <c r="G316" s="160">
        <v>0</v>
      </c>
      <c r="H316" s="160">
        <v>7883</v>
      </c>
      <c r="I316" s="160">
        <v>0</v>
      </c>
      <c r="J316" s="160">
        <v>0</v>
      </c>
      <c r="K316" s="160">
        <v>0</v>
      </c>
      <c r="L316" s="160">
        <v>0</v>
      </c>
      <c r="M316" s="160">
        <v>0</v>
      </c>
      <c r="N316" s="160">
        <v>0</v>
      </c>
      <c r="O316" s="160">
        <v>0</v>
      </c>
      <c r="P316" s="160">
        <v>0</v>
      </c>
      <c r="Q316" s="160">
        <v>0</v>
      </c>
      <c r="R316" s="160">
        <v>0</v>
      </c>
      <c r="S316" s="156"/>
    </row>
    <row r="317" spans="1:19" s="3" customFormat="1" ht="29.25" customHeight="1">
      <c r="A317" s="188"/>
      <c r="B317" s="188"/>
      <c r="C317" s="178">
        <v>4480</v>
      </c>
      <c r="D317" s="171" t="s">
        <v>418</v>
      </c>
      <c r="E317" s="163">
        <f t="shared" si="87"/>
        <v>3500</v>
      </c>
      <c r="F317" s="163">
        <f t="shared" si="94"/>
        <v>3500</v>
      </c>
      <c r="G317" s="160">
        <v>0</v>
      </c>
      <c r="H317" s="160">
        <v>3500</v>
      </c>
      <c r="I317" s="160">
        <v>0</v>
      </c>
      <c r="J317" s="160">
        <v>0</v>
      </c>
      <c r="K317" s="160">
        <v>0</v>
      </c>
      <c r="L317" s="160">
        <v>0</v>
      </c>
      <c r="M317" s="160">
        <v>0</v>
      </c>
      <c r="N317" s="160">
        <v>0</v>
      </c>
      <c r="O317" s="160">
        <v>0</v>
      </c>
      <c r="P317" s="160">
        <v>0</v>
      </c>
      <c r="Q317" s="160">
        <v>0</v>
      </c>
      <c r="R317" s="160">
        <v>0</v>
      </c>
      <c r="S317" s="156"/>
    </row>
    <row r="318" spans="1:19" s="3" customFormat="1" ht="48" customHeight="1">
      <c r="A318" s="188"/>
      <c r="B318" s="188"/>
      <c r="C318" s="178">
        <v>4700</v>
      </c>
      <c r="D318" s="171" t="s">
        <v>376</v>
      </c>
      <c r="E318" s="163">
        <f t="shared" si="87"/>
        <v>2500</v>
      </c>
      <c r="F318" s="163">
        <f t="shared" si="94"/>
        <v>2500</v>
      </c>
      <c r="G318" s="160">
        <v>0</v>
      </c>
      <c r="H318" s="160">
        <v>2500</v>
      </c>
      <c r="I318" s="163">
        <v>0</v>
      </c>
      <c r="J318" s="163">
        <v>0</v>
      </c>
      <c r="K318" s="163">
        <v>0</v>
      </c>
      <c r="L318" s="163">
        <v>0</v>
      </c>
      <c r="M318" s="163">
        <v>0</v>
      </c>
      <c r="N318" s="163">
        <v>0</v>
      </c>
      <c r="O318" s="163">
        <v>0</v>
      </c>
      <c r="P318" s="163">
        <v>0</v>
      </c>
      <c r="Q318" s="163">
        <v>0</v>
      </c>
      <c r="R318" s="163">
        <v>0</v>
      </c>
      <c r="S318" s="156"/>
    </row>
    <row r="319" spans="1:19" s="3" customFormat="1" ht="36" customHeight="1">
      <c r="A319" s="187"/>
      <c r="B319" s="187">
        <v>85228</v>
      </c>
      <c r="C319" s="180"/>
      <c r="D319" s="181" t="s">
        <v>273</v>
      </c>
      <c r="E319" s="164">
        <f t="shared" si="87"/>
        <v>48939</v>
      </c>
      <c r="F319" s="164">
        <f t="shared" ref="F319:F324" si="95">SUM(G319:M319)</f>
        <v>48939</v>
      </c>
      <c r="G319" s="164">
        <f t="shared" ref="G319:R319" si="96">SUM(G320:G325)</f>
        <v>47249</v>
      </c>
      <c r="H319" s="164">
        <f t="shared" si="96"/>
        <v>1100</v>
      </c>
      <c r="I319" s="164">
        <f t="shared" si="96"/>
        <v>0</v>
      </c>
      <c r="J319" s="164">
        <f t="shared" si="96"/>
        <v>590</v>
      </c>
      <c r="K319" s="164">
        <f t="shared" si="96"/>
        <v>0</v>
      </c>
      <c r="L319" s="164">
        <f t="shared" si="96"/>
        <v>0</v>
      </c>
      <c r="M319" s="164">
        <f t="shared" si="96"/>
        <v>0</v>
      </c>
      <c r="N319" s="164">
        <f t="shared" si="96"/>
        <v>0</v>
      </c>
      <c r="O319" s="164">
        <f t="shared" si="96"/>
        <v>0</v>
      </c>
      <c r="P319" s="164">
        <f t="shared" si="96"/>
        <v>0</v>
      </c>
      <c r="Q319" s="164">
        <f t="shared" si="96"/>
        <v>0</v>
      </c>
      <c r="R319" s="164">
        <f t="shared" si="96"/>
        <v>0</v>
      </c>
      <c r="S319" s="156"/>
    </row>
    <row r="320" spans="1:19" s="3" customFormat="1" ht="36.75" customHeight="1">
      <c r="A320" s="188"/>
      <c r="B320" s="188"/>
      <c r="C320" s="178">
        <v>3020</v>
      </c>
      <c r="D320" s="171" t="s">
        <v>369</v>
      </c>
      <c r="E320" s="163">
        <f t="shared" si="87"/>
        <v>590</v>
      </c>
      <c r="F320" s="163">
        <f t="shared" si="95"/>
        <v>590</v>
      </c>
      <c r="G320" s="160">
        <v>0</v>
      </c>
      <c r="H320" s="160">
        <v>0</v>
      </c>
      <c r="I320" s="160">
        <v>0</v>
      </c>
      <c r="J320" s="160">
        <v>590</v>
      </c>
      <c r="K320" s="160">
        <v>0</v>
      </c>
      <c r="L320" s="160">
        <v>0</v>
      </c>
      <c r="M320" s="160">
        <v>0</v>
      </c>
      <c r="N320" s="160">
        <v>0</v>
      </c>
      <c r="O320" s="160">
        <v>0</v>
      </c>
      <c r="P320" s="160">
        <v>0</v>
      </c>
      <c r="Q320" s="160">
        <v>0</v>
      </c>
      <c r="R320" s="160">
        <v>0</v>
      </c>
      <c r="S320" s="156"/>
    </row>
    <row r="321" spans="1:19" s="3" customFormat="1" ht="22.5">
      <c r="A321" s="188"/>
      <c r="B321" s="188"/>
      <c r="C321" s="178">
        <v>4010</v>
      </c>
      <c r="D321" s="171" t="s">
        <v>352</v>
      </c>
      <c r="E321" s="163">
        <f t="shared" si="87"/>
        <v>36754</v>
      </c>
      <c r="F321" s="163">
        <f t="shared" si="95"/>
        <v>36754</v>
      </c>
      <c r="G321" s="160">
        <v>36754</v>
      </c>
      <c r="H321" s="160">
        <v>0</v>
      </c>
      <c r="I321" s="160">
        <v>0</v>
      </c>
      <c r="J321" s="160">
        <v>0</v>
      </c>
      <c r="K321" s="160">
        <v>0</v>
      </c>
      <c r="L321" s="160">
        <v>0</v>
      </c>
      <c r="M321" s="160">
        <v>0</v>
      </c>
      <c r="N321" s="160">
        <v>0</v>
      </c>
      <c r="O321" s="160">
        <v>0</v>
      </c>
      <c r="P321" s="160">
        <v>0</v>
      </c>
      <c r="Q321" s="160">
        <v>0</v>
      </c>
      <c r="R321" s="160">
        <v>0</v>
      </c>
      <c r="S321" s="156"/>
    </row>
    <row r="322" spans="1:19" s="3" customFormat="1" ht="22.5">
      <c r="A322" s="188"/>
      <c r="B322" s="188"/>
      <c r="C322" s="178">
        <v>4040</v>
      </c>
      <c r="D322" s="171" t="s">
        <v>353</v>
      </c>
      <c r="E322" s="163">
        <f t="shared" si="87"/>
        <v>2728</v>
      </c>
      <c r="F322" s="163">
        <f t="shared" si="95"/>
        <v>2728</v>
      </c>
      <c r="G322" s="160">
        <v>2728</v>
      </c>
      <c r="H322" s="160">
        <v>0</v>
      </c>
      <c r="I322" s="160">
        <v>0</v>
      </c>
      <c r="J322" s="160">
        <v>0</v>
      </c>
      <c r="K322" s="160">
        <v>0</v>
      </c>
      <c r="L322" s="160">
        <v>0</v>
      </c>
      <c r="M322" s="160">
        <v>0</v>
      </c>
      <c r="N322" s="160">
        <v>0</v>
      </c>
      <c r="O322" s="160">
        <v>0</v>
      </c>
      <c r="P322" s="160">
        <v>0</v>
      </c>
      <c r="Q322" s="160">
        <v>0</v>
      </c>
      <c r="R322" s="160">
        <v>0</v>
      </c>
      <c r="S322" s="156"/>
    </row>
    <row r="323" spans="1:19" s="3" customFormat="1" ht="22.5">
      <c r="A323" s="188"/>
      <c r="B323" s="188"/>
      <c r="C323" s="178">
        <v>4110</v>
      </c>
      <c r="D323" s="171" t="s">
        <v>354</v>
      </c>
      <c r="E323" s="163">
        <f t="shared" si="87"/>
        <v>6799</v>
      </c>
      <c r="F323" s="163">
        <f t="shared" si="95"/>
        <v>6799</v>
      </c>
      <c r="G323" s="160">
        <v>6799</v>
      </c>
      <c r="H323" s="160">
        <v>0</v>
      </c>
      <c r="I323" s="163">
        <v>0</v>
      </c>
      <c r="J323" s="160">
        <v>0</v>
      </c>
      <c r="K323" s="160">
        <v>0</v>
      </c>
      <c r="L323" s="160">
        <v>0</v>
      </c>
      <c r="M323" s="160">
        <v>0</v>
      </c>
      <c r="N323" s="160">
        <v>0</v>
      </c>
      <c r="O323" s="160">
        <v>0</v>
      </c>
      <c r="P323" s="160">
        <v>0</v>
      </c>
      <c r="Q323" s="160">
        <v>0</v>
      </c>
      <c r="R323" s="160">
        <v>0</v>
      </c>
      <c r="S323" s="156"/>
    </row>
    <row r="324" spans="1:19" s="3" customFormat="1" ht="23.25" customHeight="1">
      <c r="A324" s="188"/>
      <c r="B324" s="188"/>
      <c r="C324" s="178">
        <v>4120</v>
      </c>
      <c r="D324" s="171" t="s">
        <v>355</v>
      </c>
      <c r="E324" s="163">
        <f t="shared" si="87"/>
        <v>968</v>
      </c>
      <c r="F324" s="163">
        <f t="shared" si="95"/>
        <v>968</v>
      </c>
      <c r="G324" s="160">
        <v>968</v>
      </c>
      <c r="H324" s="160">
        <v>0</v>
      </c>
      <c r="I324" s="160">
        <v>0</v>
      </c>
      <c r="J324" s="160">
        <v>0</v>
      </c>
      <c r="K324" s="160">
        <v>0</v>
      </c>
      <c r="L324" s="160">
        <v>0</v>
      </c>
      <c r="M324" s="160">
        <v>0</v>
      </c>
      <c r="N324" s="160">
        <v>0</v>
      </c>
      <c r="O324" s="160">
        <v>0</v>
      </c>
      <c r="P324" s="160">
        <v>0</v>
      </c>
      <c r="Q324" s="160">
        <v>0</v>
      </c>
      <c r="R324" s="160">
        <v>0</v>
      </c>
      <c r="S324" s="156"/>
    </row>
    <row r="325" spans="1:19" s="3" customFormat="1" ht="20.25" customHeight="1">
      <c r="A325" s="188"/>
      <c r="B325" s="188"/>
      <c r="C325" s="178">
        <v>4440</v>
      </c>
      <c r="D325" s="171" t="s">
        <v>363</v>
      </c>
      <c r="E325" s="163">
        <f t="shared" si="87"/>
        <v>1100</v>
      </c>
      <c r="F325" s="163">
        <f t="shared" ref="F325:F332" si="97">SUM(G325:M325)</f>
        <v>1100</v>
      </c>
      <c r="G325" s="160">
        <v>0</v>
      </c>
      <c r="H325" s="160">
        <v>1100</v>
      </c>
      <c r="I325" s="160">
        <v>0</v>
      </c>
      <c r="J325" s="160">
        <v>0</v>
      </c>
      <c r="K325" s="160">
        <v>0</v>
      </c>
      <c r="L325" s="160">
        <v>0</v>
      </c>
      <c r="M325" s="160">
        <v>0</v>
      </c>
      <c r="N325" s="160">
        <v>0</v>
      </c>
      <c r="O325" s="161">
        <v>0</v>
      </c>
      <c r="P325" s="161">
        <v>0</v>
      </c>
      <c r="Q325" s="161">
        <v>0</v>
      </c>
      <c r="R325" s="161">
        <v>0</v>
      </c>
      <c r="S325" s="156"/>
    </row>
    <row r="326" spans="1:19" s="3" customFormat="1" ht="25.5" customHeight="1">
      <c r="A326" s="187"/>
      <c r="B326" s="187">
        <v>85230</v>
      </c>
      <c r="C326" s="180"/>
      <c r="D326" s="181" t="s">
        <v>448</v>
      </c>
      <c r="E326" s="164">
        <f t="shared" si="87"/>
        <v>75000</v>
      </c>
      <c r="F326" s="164">
        <f t="shared" si="97"/>
        <v>75000</v>
      </c>
      <c r="G326" s="164">
        <f>G329</f>
        <v>0</v>
      </c>
      <c r="H326" s="164">
        <f t="shared" ref="H326:R326" si="98">H329</f>
        <v>0</v>
      </c>
      <c r="I326" s="164">
        <f t="shared" si="98"/>
        <v>0</v>
      </c>
      <c r="J326" s="164">
        <f>J327</f>
        <v>75000</v>
      </c>
      <c r="K326" s="164">
        <f t="shared" si="98"/>
        <v>0</v>
      </c>
      <c r="L326" s="164">
        <f t="shared" si="98"/>
        <v>0</v>
      </c>
      <c r="M326" s="164">
        <f t="shared" si="98"/>
        <v>0</v>
      </c>
      <c r="N326" s="164">
        <f t="shared" si="98"/>
        <v>0</v>
      </c>
      <c r="O326" s="164">
        <f t="shared" si="98"/>
        <v>0</v>
      </c>
      <c r="P326" s="164">
        <f t="shared" si="98"/>
        <v>0</v>
      </c>
      <c r="Q326" s="164">
        <f t="shared" si="98"/>
        <v>0</v>
      </c>
      <c r="R326" s="164">
        <f t="shared" si="98"/>
        <v>0</v>
      </c>
      <c r="S326" s="156"/>
    </row>
    <row r="327" spans="1:19" s="3" customFormat="1" ht="25.5" customHeight="1">
      <c r="A327" s="228"/>
      <c r="B327" s="228"/>
      <c r="C327" s="178">
        <v>3110</v>
      </c>
      <c r="D327" s="171" t="s">
        <v>374</v>
      </c>
      <c r="E327" s="163">
        <f t="shared" si="87"/>
        <v>75000</v>
      </c>
      <c r="F327" s="163">
        <f t="shared" si="97"/>
        <v>75000</v>
      </c>
      <c r="G327" s="160">
        <v>0</v>
      </c>
      <c r="H327" s="160">
        <v>0</v>
      </c>
      <c r="I327" s="160">
        <v>0</v>
      </c>
      <c r="J327" s="160">
        <v>75000</v>
      </c>
      <c r="K327" s="160">
        <v>0</v>
      </c>
      <c r="L327" s="160">
        <v>0</v>
      </c>
      <c r="M327" s="160">
        <v>0</v>
      </c>
      <c r="N327" s="160">
        <v>0</v>
      </c>
      <c r="O327" s="162">
        <v>0</v>
      </c>
      <c r="P327" s="162">
        <v>0</v>
      </c>
      <c r="Q327" s="162">
        <v>0</v>
      </c>
      <c r="R327" s="162">
        <v>0</v>
      </c>
      <c r="S327" s="156"/>
    </row>
    <row r="328" spans="1:19" s="3" customFormat="1" ht="36" customHeight="1">
      <c r="A328" s="187"/>
      <c r="B328" s="187">
        <v>85295</v>
      </c>
      <c r="C328" s="180"/>
      <c r="D328" s="181" t="s">
        <v>449</v>
      </c>
      <c r="E328" s="164">
        <f>F328+N328</f>
        <v>0</v>
      </c>
      <c r="F328" s="164">
        <f t="shared" si="97"/>
        <v>0</v>
      </c>
      <c r="G328" s="164">
        <f>G329</f>
        <v>0</v>
      </c>
      <c r="H328" s="164">
        <f>H329</f>
        <v>0</v>
      </c>
      <c r="I328" s="164">
        <f>I329</f>
        <v>0</v>
      </c>
      <c r="J328" s="164">
        <v>0</v>
      </c>
      <c r="K328" s="164">
        <v>0</v>
      </c>
      <c r="L328" s="164">
        <v>0</v>
      </c>
      <c r="M328" s="164">
        <v>0</v>
      </c>
      <c r="N328" s="164">
        <f>O328+Q328+R328</f>
        <v>0</v>
      </c>
      <c r="O328" s="164">
        <f>O329</f>
        <v>0</v>
      </c>
      <c r="P328" s="164">
        <f>P329</f>
        <v>0</v>
      </c>
      <c r="Q328" s="164">
        <f>Q329</f>
        <v>0</v>
      </c>
      <c r="R328" s="164">
        <f>R329</f>
        <v>0</v>
      </c>
      <c r="S328" s="156"/>
    </row>
    <row r="329" spans="1:19" s="3" customFormat="1" ht="25.5" customHeight="1">
      <c r="A329" s="188"/>
      <c r="B329" s="188"/>
      <c r="C329" s="178">
        <v>3110</v>
      </c>
      <c r="D329" s="171" t="s">
        <v>374</v>
      </c>
      <c r="E329" s="163">
        <f t="shared" ref="E329:E342" si="99">SUM(F329+N329)</f>
        <v>0</v>
      </c>
      <c r="F329" s="163">
        <f t="shared" si="97"/>
        <v>0</v>
      </c>
      <c r="G329" s="160">
        <v>0</v>
      </c>
      <c r="H329" s="160">
        <v>0</v>
      </c>
      <c r="I329" s="160">
        <v>0</v>
      </c>
      <c r="J329" s="160">
        <v>0</v>
      </c>
      <c r="K329" s="160">
        <v>0</v>
      </c>
      <c r="L329" s="160">
        <v>0</v>
      </c>
      <c r="M329" s="160">
        <v>0</v>
      </c>
      <c r="N329" s="160">
        <v>0</v>
      </c>
      <c r="O329" s="162">
        <v>0</v>
      </c>
      <c r="P329" s="162">
        <v>0</v>
      </c>
      <c r="Q329" s="162">
        <v>0</v>
      </c>
      <c r="R329" s="162">
        <v>0</v>
      </c>
      <c r="S329" s="156"/>
    </row>
    <row r="330" spans="1:19" s="3" customFormat="1" ht="24.75" customHeight="1">
      <c r="A330" s="189">
        <v>854</v>
      </c>
      <c r="B330" s="189"/>
      <c r="C330" s="169"/>
      <c r="D330" s="173" t="s">
        <v>308</v>
      </c>
      <c r="E330" s="157">
        <f t="shared" si="99"/>
        <v>102106</v>
      </c>
      <c r="F330" s="157">
        <f t="shared" si="97"/>
        <v>102106</v>
      </c>
      <c r="G330" s="157">
        <f>SUM(G331+G339+G342+G344+G346)</f>
        <v>59972</v>
      </c>
      <c r="H330" s="157">
        <f t="shared" ref="H330:M330" si="100">SUM(H331+H339+H342+H344+H346)</f>
        <v>7285</v>
      </c>
      <c r="I330" s="157">
        <f t="shared" si="100"/>
        <v>0</v>
      </c>
      <c r="J330" s="157">
        <f t="shared" si="100"/>
        <v>34849</v>
      </c>
      <c r="K330" s="157">
        <f t="shared" si="100"/>
        <v>0</v>
      </c>
      <c r="L330" s="157">
        <f t="shared" si="100"/>
        <v>0</v>
      </c>
      <c r="M330" s="157">
        <f t="shared" si="100"/>
        <v>0</v>
      </c>
      <c r="N330" s="157">
        <f>SUM(N331+N339+N344+N346+N342)</f>
        <v>0</v>
      </c>
      <c r="O330" s="157">
        <f t="shared" ref="O330:R330" si="101">SUM(O331+O339+O344+O346+O342)</f>
        <v>0</v>
      </c>
      <c r="P330" s="157">
        <f t="shared" si="101"/>
        <v>0</v>
      </c>
      <c r="Q330" s="157">
        <f t="shared" si="101"/>
        <v>0</v>
      </c>
      <c r="R330" s="157">
        <f t="shared" si="101"/>
        <v>0</v>
      </c>
      <c r="S330" s="156"/>
    </row>
    <row r="331" spans="1:19" s="3" customFormat="1" ht="23.25" customHeight="1">
      <c r="A331" s="187"/>
      <c r="B331" s="187">
        <v>85401</v>
      </c>
      <c r="C331" s="180"/>
      <c r="D331" s="181" t="s">
        <v>309</v>
      </c>
      <c r="E331" s="164">
        <f t="shared" si="99"/>
        <v>67701</v>
      </c>
      <c r="F331" s="164">
        <f t="shared" si="97"/>
        <v>67701</v>
      </c>
      <c r="G331" s="164">
        <f>SUM(G332:G338)</f>
        <v>59972</v>
      </c>
      <c r="H331" s="164">
        <f t="shared" ref="H331:R331" si="102">SUM(H332:H338)</f>
        <v>3880</v>
      </c>
      <c r="I331" s="164">
        <f t="shared" si="102"/>
        <v>0</v>
      </c>
      <c r="J331" s="164">
        <f t="shared" si="102"/>
        <v>3849</v>
      </c>
      <c r="K331" s="164">
        <f t="shared" si="102"/>
        <v>0</v>
      </c>
      <c r="L331" s="164">
        <f t="shared" si="102"/>
        <v>0</v>
      </c>
      <c r="M331" s="164">
        <f t="shared" si="102"/>
        <v>0</v>
      </c>
      <c r="N331" s="164">
        <f t="shared" si="102"/>
        <v>0</v>
      </c>
      <c r="O331" s="164">
        <f t="shared" si="102"/>
        <v>0</v>
      </c>
      <c r="P331" s="164">
        <f t="shared" si="102"/>
        <v>0</v>
      </c>
      <c r="Q331" s="164">
        <f t="shared" si="102"/>
        <v>0</v>
      </c>
      <c r="R331" s="164">
        <f t="shared" si="102"/>
        <v>0</v>
      </c>
      <c r="S331" s="156"/>
    </row>
    <row r="332" spans="1:19" s="3" customFormat="1" ht="33.75" customHeight="1">
      <c r="A332" s="228"/>
      <c r="B332" s="188"/>
      <c r="C332" s="178">
        <v>3020</v>
      </c>
      <c r="D332" s="171" t="s">
        <v>369</v>
      </c>
      <c r="E332" s="163">
        <f t="shared" si="99"/>
        <v>3849</v>
      </c>
      <c r="F332" s="165">
        <f t="shared" si="97"/>
        <v>3849</v>
      </c>
      <c r="G332" s="160">
        <v>0</v>
      </c>
      <c r="H332" s="160">
        <v>0</v>
      </c>
      <c r="I332" s="160">
        <v>0</v>
      </c>
      <c r="J332" s="160">
        <v>3849</v>
      </c>
      <c r="K332" s="160">
        <v>0</v>
      </c>
      <c r="L332" s="160">
        <v>0</v>
      </c>
      <c r="M332" s="160">
        <v>0</v>
      </c>
      <c r="N332" s="160">
        <v>0</v>
      </c>
      <c r="O332" s="160">
        <v>0</v>
      </c>
      <c r="P332" s="160">
        <v>0</v>
      </c>
      <c r="Q332" s="160">
        <v>0</v>
      </c>
      <c r="R332" s="160">
        <v>0</v>
      </c>
      <c r="S332" s="156"/>
    </row>
    <row r="333" spans="1:19" s="3" customFormat="1" ht="22.5" customHeight="1">
      <c r="A333" s="228"/>
      <c r="B333" s="188"/>
      <c r="C333" s="178">
        <v>4010</v>
      </c>
      <c r="D333" s="171" t="s">
        <v>352</v>
      </c>
      <c r="E333" s="163">
        <f t="shared" si="99"/>
        <v>46880</v>
      </c>
      <c r="F333" s="163">
        <f t="shared" ref="F333:F338" si="103">SUM(G333:M333)</f>
        <v>46880</v>
      </c>
      <c r="G333" s="240">
        <v>46880</v>
      </c>
      <c r="H333" s="160">
        <v>0</v>
      </c>
      <c r="I333" s="160">
        <v>0</v>
      </c>
      <c r="J333" s="160">
        <v>0</v>
      </c>
      <c r="K333" s="160">
        <v>0</v>
      </c>
      <c r="L333" s="160">
        <v>0</v>
      </c>
      <c r="M333" s="160">
        <v>0</v>
      </c>
      <c r="N333" s="160">
        <v>0</v>
      </c>
      <c r="O333" s="160">
        <v>0</v>
      </c>
      <c r="P333" s="160">
        <v>0</v>
      </c>
      <c r="Q333" s="160">
        <v>0</v>
      </c>
      <c r="R333" s="160">
        <v>0</v>
      </c>
      <c r="S333" s="156"/>
    </row>
    <row r="334" spans="1:19" s="3" customFormat="1" ht="29.25" customHeight="1">
      <c r="A334" s="188"/>
      <c r="B334" s="188"/>
      <c r="C334" s="178">
        <v>4040</v>
      </c>
      <c r="D334" s="171" t="s">
        <v>353</v>
      </c>
      <c r="E334" s="163">
        <f t="shared" si="99"/>
        <v>3445</v>
      </c>
      <c r="F334" s="163">
        <f t="shared" si="103"/>
        <v>3445</v>
      </c>
      <c r="G334" s="240">
        <v>3445</v>
      </c>
      <c r="H334" s="160">
        <v>0</v>
      </c>
      <c r="I334" s="160">
        <v>0</v>
      </c>
      <c r="J334" s="160">
        <v>0</v>
      </c>
      <c r="K334" s="160">
        <v>0</v>
      </c>
      <c r="L334" s="160">
        <v>0</v>
      </c>
      <c r="M334" s="160">
        <v>0</v>
      </c>
      <c r="N334" s="160">
        <v>0</v>
      </c>
      <c r="O334" s="160">
        <v>0</v>
      </c>
      <c r="P334" s="160">
        <v>0</v>
      </c>
      <c r="Q334" s="160">
        <v>0</v>
      </c>
      <c r="R334" s="160">
        <v>0</v>
      </c>
      <c r="S334" s="156"/>
    </row>
    <row r="335" spans="1:19" s="3" customFormat="1" ht="22.5">
      <c r="A335" s="188"/>
      <c r="B335" s="188"/>
      <c r="C335" s="178">
        <v>4110</v>
      </c>
      <c r="D335" s="171" t="s">
        <v>354</v>
      </c>
      <c r="E335" s="163">
        <f t="shared" si="99"/>
        <v>8465</v>
      </c>
      <c r="F335" s="163">
        <f t="shared" si="103"/>
        <v>8465</v>
      </c>
      <c r="G335" s="240">
        <v>8465</v>
      </c>
      <c r="H335" s="160">
        <v>0</v>
      </c>
      <c r="I335" s="160">
        <v>0</v>
      </c>
      <c r="J335" s="160">
        <v>0</v>
      </c>
      <c r="K335" s="160">
        <v>0</v>
      </c>
      <c r="L335" s="160">
        <v>0</v>
      </c>
      <c r="M335" s="160">
        <v>0</v>
      </c>
      <c r="N335" s="160">
        <v>0</v>
      </c>
      <c r="O335" s="160">
        <v>0</v>
      </c>
      <c r="P335" s="160">
        <v>0</v>
      </c>
      <c r="Q335" s="160">
        <v>0</v>
      </c>
      <c r="R335" s="160">
        <v>0</v>
      </c>
      <c r="S335" s="156"/>
    </row>
    <row r="336" spans="1:19" s="3" customFormat="1" ht="24.75" customHeight="1">
      <c r="A336" s="188"/>
      <c r="B336" s="188"/>
      <c r="C336" s="178">
        <v>4120</v>
      </c>
      <c r="D336" s="171" t="s">
        <v>355</v>
      </c>
      <c r="E336" s="163">
        <f t="shared" si="99"/>
        <v>1182</v>
      </c>
      <c r="F336" s="163">
        <f t="shared" si="103"/>
        <v>1182</v>
      </c>
      <c r="G336" s="240">
        <v>1182</v>
      </c>
      <c r="H336" s="160">
        <v>0</v>
      </c>
      <c r="I336" s="160">
        <v>0</v>
      </c>
      <c r="J336" s="160">
        <v>0</v>
      </c>
      <c r="K336" s="160">
        <v>0</v>
      </c>
      <c r="L336" s="160">
        <v>0</v>
      </c>
      <c r="M336" s="160">
        <v>0</v>
      </c>
      <c r="N336" s="160">
        <v>0</v>
      </c>
      <c r="O336" s="160">
        <v>0</v>
      </c>
      <c r="P336" s="160">
        <v>0</v>
      </c>
      <c r="Q336" s="160">
        <v>0</v>
      </c>
      <c r="R336" s="160">
        <v>0</v>
      </c>
      <c r="S336" s="156"/>
    </row>
    <row r="337" spans="1:19" s="3" customFormat="1" ht="33" customHeight="1">
      <c r="A337" s="188"/>
      <c r="B337" s="188"/>
      <c r="C337" s="178">
        <v>4240</v>
      </c>
      <c r="D337" s="171" t="s">
        <v>422</v>
      </c>
      <c r="E337" s="163">
        <f t="shared" si="99"/>
        <v>1000</v>
      </c>
      <c r="F337" s="163">
        <f t="shared" si="103"/>
        <v>1000</v>
      </c>
      <c r="G337" s="160">
        <v>0</v>
      </c>
      <c r="H337" s="160">
        <v>1000</v>
      </c>
      <c r="I337" s="160">
        <v>0</v>
      </c>
      <c r="J337" s="160">
        <v>0</v>
      </c>
      <c r="K337" s="160">
        <v>0</v>
      </c>
      <c r="L337" s="160">
        <v>0</v>
      </c>
      <c r="M337" s="160">
        <v>0</v>
      </c>
      <c r="N337" s="160">
        <v>0</v>
      </c>
      <c r="O337" s="160">
        <v>0</v>
      </c>
      <c r="P337" s="160">
        <v>0</v>
      </c>
      <c r="Q337" s="160">
        <v>0</v>
      </c>
      <c r="R337" s="160">
        <v>0</v>
      </c>
      <c r="S337" s="156"/>
    </row>
    <row r="338" spans="1:19" s="3" customFormat="1" ht="21.75" customHeight="1">
      <c r="A338" s="188"/>
      <c r="B338" s="188"/>
      <c r="C338" s="178">
        <v>4440</v>
      </c>
      <c r="D338" s="171" t="s">
        <v>363</v>
      </c>
      <c r="E338" s="163">
        <f t="shared" si="99"/>
        <v>2880</v>
      </c>
      <c r="F338" s="163">
        <f t="shared" si="103"/>
        <v>2880</v>
      </c>
      <c r="G338" s="160">
        <v>0</v>
      </c>
      <c r="H338" s="160">
        <v>2880</v>
      </c>
      <c r="I338" s="160">
        <v>0</v>
      </c>
      <c r="J338" s="160">
        <v>0</v>
      </c>
      <c r="K338" s="160">
        <v>0</v>
      </c>
      <c r="L338" s="160">
        <v>0</v>
      </c>
      <c r="M338" s="160">
        <v>0</v>
      </c>
      <c r="N338" s="160">
        <v>0</v>
      </c>
      <c r="O338" s="160">
        <v>0</v>
      </c>
      <c r="P338" s="160">
        <v>0</v>
      </c>
      <c r="Q338" s="160">
        <v>0</v>
      </c>
      <c r="R338" s="160">
        <v>0</v>
      </c>
      <c r="S338" s="156"/>
    </row>
    <row r="339" spans="1:19" s="3" customFormat="1" ht="35.25" customHeight="1">
      <c r="A339" s="187"/>
      <c r="B339" s="187">
        <v>85415</v>
      </c>
      <c r="C339" s="180"/>
      <c r="D339" s="181" t="s">
        <v>441</v>
      </c>
      <c r="E339" s="164">
        <f t="shared" si="99"/>
        <v>33000</v>
      </c>
      <c r="F339" s="164">
        <f t="shared" ref="F339:F346" si="104">SUM(G339:M339)</f>
        <v>33000</v>
      </c>
      <c r="G339" s="164">
        <f t="shared" ref="G339:R339" si="105">SUM(G340:G341)</f>
        <v>0</v>
      </c>
      <c r="H339" s="164">
        <f t="shared" si="105"/>
        <v>3000</v>
      </c>
      <c r="I339" s="164">
        <f t="shared" si="105"/>
        <v>0</v>
      </c>
      <c r="J339" s="164">
        <f t="shared" si="105"/>
        <v>30000</v>
      </c>
      <c r="K339" s="164">
        <f t="shared" si="105"/>
        <v>0</v>
      </c>
      <c r="L339" s="164">
        <f t="shared" si="105"/>
        <v>0</v>
      </c>
      <c r="M339" s="164">
        <f t="shared" si="105"/>
        <v>0</v>
      </c>
      <c r="N339" s="164">
        <f t="shared" si="105"/>
        <v>0</v>
      </c>
      <c r="O339" s="164">
        <f t="shared" si="105"/>
        <v>0</v>
      </c>
      <c r="P339" s="164">
        <f t="shared" si="105"/>
        <v>0</v>
      </c>
      <c r="Q339" s="164">
        <f t="shared" si="105"/>
        <v>0</v>
      </c>
      <c r="R339" s="164">
        <f t="shared" si="105"/>
        <v>0</v>
      </c>
      <c r="S339" s="156"/>
    </row>
    <row r="340" spans="1:19" s="3" customFormat="1" ht="27.75" customHeight="1">
      <c r="A340" s="188"/>
      <c r="B340" s="188"/>
      <c r="C340" s="178">
        <v>3260</v>
      </c>
      <c r="D340" s="171" t="s">
        <v>389</v>
      </c>
      <c r="E340" s="163">
        <f t="shared" si="99"/>
        <v>30000</v>
      </c>
      <c r="F340" s="163">
        <f t="shared" si="104"/>
        <v>30000</v>
      </c>
      <c r="G340" s="160">
        <v>0</v>
      </c>
      <c r="H340" s="160">
        <v>0</v>
      </c>
      <c r="I340" s="160">
        <v>0</v>
      </c>
      <c r="J340" s="160">
        <v>30000</v>
      </c>
      <c r="K340" s="160">
        <v>0</v>
      </c>
      <c r="L340" s="160">
        <v>0</v>
      </c>
      <c r="M340" s="160">
        <v>0</v>
      </c>
      <c r="N340" s="160">
        <v>0</v>
      </c>
      <c r="O340" s="160">
        <v>0</v>
      </c>
      <c r="P340" s="160">
        <v>0</v>
      </c>
      <c r="Q340" s="160">
        <v>0</v>
      </c>
      <c r="R340" s="160">
        <v>0</v>
      </c>
      <c r="S340" s="156"/>
    </row>
    <row r="341" spans="1:19" s="3" customFormat="1" ht="27" customHeight="1">
      <c r="A341" s="228"/>
      <c r="B341" s="188"/>
      <c r="C341" s="178">
        <v>4300</v>
      </c>
      <c r="D341" s="171" t="s">
        <v>361</v>
      </c>
      <c r="E341" s="163">
        <f t="shared" si="99"/>
        <v>3000</v>
      </c>
      <c r="F341" s="163">
        <f t="shared" si="104"/>
        <v>3000</v>
      </c>
      <c r="G341" s="160">
        <v>0</v>
      </c>
      <c r="H341" s="160">
        <v>3000</v>
      </c>
      <c r="I341" s="160">
        <v>0</v>
      </c>
      <c r="J341" s="160">
        <v>0</v>
      </c>
      <c r="K341" s="160">
        <v>0</v>
      </c>
      <c r="L341" s="160">
        <v>0</v>
      </c>
      <c r="M341" s="160">
        <v>0</v>
      </c>
      <c r="N341" s="160">
        <v>0</v>
      </c>
      <c r="O341" s="160">
        <v>0</v>
      </c>
      <c r="P341" s="160">
        <v>0</v>
      </c>
      <c r="Q341" s="160">
        <v>0</v>
      </c>
      <c r="R341" s="160">
        <v>0</v>
      </c>
      <c r="S341" s="156"/>
    </row>
    <row r="342" spans="1:19" s="3" customFormat="1" ht="35.25" customHeight="1">
      <c r="A342" s="262"/>
      <c r="B342" s="234">
        <v>85416</v>
      </c>
      <c r="C342" s="227"/>
      <c r="D342" s="235" t="s">
        <v>442</v>
      </c>
      <c r="E342" s="252">
        <f t="shared" si="99"/>
        <v>1000</v>
      </c>
      <c r="F342" s="252">
        <f t="shared" si="104"/>
        <v>1000</v>
      </c>
      <c r="G342" s="252">
        <f>G343</f>
        <v>0</v>
      </c>
      <c r="H342" s="252">
        <f>H343</f>
        <v>0</v>
      </c>
      <c r="I342" s="252">
        <f>I343</f>
        <v>0</v>
      </c>
      <c r="J342" s="252">
        <f>J343</f>
        <v>1000</v>
      </c>
      <c r="K342" s="252">
        <f>K343</f>
        <v>0</v>
      </c>
      <c r="L342" s="252">
        <f t="shared" ref="L342:R342" si="106">L343</f>
        <v>0</v>
      </c>
      <c r="M342" s="252">
        <f t="shared" si="106"/>
        <v>0</v>
      </c>
      <c r="N342" s="252">
        <f t="shared" si="106"/>
        <v>0</v>
      </c>
      <c r="O342" s="252">
        <f t="shared" si="106"/>
        <v>0</v>
      </c>
      <c r="P342" s="252">
        <f t="shared" si="106"/>
        <v>0</v>
      </c>
      <c r="Q342" s="252">
        <f t="shared" si="106"/>
        <v>0</v>
      </c>
      <c r="R342" s="252">
        <f t="shared" si="106"/>
        <v>0</v>
      </c>
      <c r="S342" s="156"/>
    </row>
    <row r="343" spans="1:19" s="3" customFormat="1" ht="33.75" customHeight="1">
      <c r="A343" s="188"/>
      <c r="B343" s="188"/>
      <c r="C343" s="178">
        <v>3240</v>
      </c>
      <c r="D343" s="171" t="s">
        <v>442</v>
      </c>
      <c r="E343" s="163">
        <f>SUM(F343, N343)</f>
        <v>1000</v>
      </c>
      <c r="F343" s="163">
        <f t="shared" si="104"/>
        <v>1000</v>
      </c>
      <c r="G343" s="160">
        <v>0</v>
      </c>
      <c r="H343" s="160">
        <v>0</v>
      </c>
      <c r="I343" s="160">
        <v>0</v>
      </c>
      <c r="J343" s="160">
        <v>1000</v>
      </c>
      <c r="K343" s="160">
        <v>0</v>
      </c>
      <c r="L343" s="160">
        <v>0</v>
      </c>
      <c r="M343" s="160">
        <v>0</v>
      </c>
      <c r="N343" s="160">
        <v>0</v>
      </c>
      <c r="O343" s="160">
        <v>0</v>
      </c>
      <c r="P343" s="160">
        <v>0</v>
      </c>
      <c r="Q343" s="160">
        <v>0</v>
      </c>
      <c r="R343" s="160">
        <v>0</v>
      </c>
      <c r="S343" s="156"/>
    </row>
    <row r="344" spans="1:19" s="3" customFormat="1" ht="35.25" customHeight="1">
      <c r="A344" s="187"/>
      <c r="B344" s="187">
        <v>85446</v>
      </c>
      <c r="C344" s="187"/>
      <c r="D344" s="181" t="s">
        <v>302</v>
      </c>
      <c r="E344" s="164">
        <f>SUM(F344+N344)</f>
        <v>405</v>
      </c>
      <c r="F344" s="164">
        <f t="shared" si="104"/>
        <v>405</v>
      </c>
      <c r="G344" s="164">
        <f>SUM(G345)</f>
        <v>0</v>
      </c>
      <c r="H344" s="164">
        <f t="shared" ref="H344:R344" si="107">SUM(H345)</f>
        <v>405</v>
      </c>
      <c r="I344" s="164">
        <f t="shared" si="107"/>
        <v>0</v>
      </c>
      <c r="J344" s="164">
        <f t="shared" si="107"/>
        <v>0</v>
      </c>
      <c r="K344" s="164">
        <f t="shared" si="107"/>
        <v>0</v>
      </c>
      <c r="L344" s="164">
        <f t="shared" si="107"/>
        <v>0</v>
      </c>
      <c r="M344" s="164">
        <f t="shared" si="107"/>
        <v>0</v>
      </c>
      <c r="N344" s="164">
        <f t="shared" si="107"/>
        <v>0</v>
      </c>
      <c r="O344" s="164">
        <f t="shared" si="107"/>
        <v>0</v>
      </c>
      <c r="P344" s="164">
        <f t="shared" si="107"/>
        <v>0</v>
      </c>
      <c r="Q344" s="164">
        <f t="shared" si="107"/>
        <v>0</v>
      </c>
      <c r="R344" s="164">
        <f t="shared" si="107"/>
        <v>0</v>
      </c>
      <c r="S344" s="156"/>
    </row>
    <row r="345" spans="1:19" s="3" customFormat="1" ht="29.25" customHeight="1">
      <c r="A345" s="188"/>
      <c r="B345" s="211"/>
      <c r="C345" s="273">
        <v>4300</v>
      </c>
      <c r="D345" s="212" t="s">
        <v>361</v>
      </c>
      <c r="E345" s="213">
        <f>SUM(F345+N345)</f>
        <v>405</v>
      </c>
      <c r="F345" s="213">
        <f t="shared" si="104"/>
        <v>405</v>
      </c>
      <c r="G345" s="211">
        <v>0</v>
      </c>
      <c r="H345" s="248">
        <v>405</v>
      </c>
      <c r="I345" s="211">
        <v>0</v>
      </c>
      <c r="J345" s="211">
        <v>0</v>
      </c>
      <c r="K345" s="211">
        <v>0</v>
      </c>
      <c r="L345" s="211">
        <v>0</v>
      </c>
      <c r="M345" s="211">
        <v>0</v>
      </c>
      <c r="N345" s="211">
        <v>0</v>
      </c>
      <c r="O345" s="214">
        <v>0</v>
      </c>
      <c r="P345" s="214">
        <v>0</v>
      </c>
      <c r="Q345" s="214">
        <v>0</v>
      </c>
      <c r="R345" s="214">
        <v>0</v>
      </c>
      <c r="S345" s="156"/>
    </row>
    <row r="346" spans="1:19" s="3" customFormat="1" ht="20.25" customHeight="1">
      <c r="A346" s="187"/>
      <c r="B346" s="187">
        <v>85495</v>
      </c>
      <c r="C346" s="187"/>
      <c r="D346" s="181" t="s">
        <v>282</v>
      </c>
      <c r="E346" s="164">
        <f>SUM(F346+N346)</f>
        <v>0</v>
      </c>
      <c r="F346" s="164">
        <f t="shared" si="104"/>
        <v>0</v>
      </c>
      <c r="G346" s="164">
        <f>G348</f>
        <v>0</v>
      </c>
      <c r="H346" s="164">
        <f t="shared" ref="H346:R346" si="108">H348</f>
        <v>0</v>
      </c>
      <c r="I346" s="164">
        <f t="shared" si="108"/>
        <v>0</v>
      </c>
      <c r="J346" s="164">
        <f t="shared" si="108"/>
        <v>0</v>
      </c>
      <c r="K346" s="164">
        <f t="shared" si="108"/>
        <v>0</v>
      </c>
      <c r="L346" s="164">
        <f t="shared" si="108"/>
        <v>0</v>
      </c>
      <c r="M346" s="164">
        <f t="shared" si="108"/>
        <v>0</v>
      </c>
      <c r="N346" s="164">
        <f t="shared" si="108"/>
        <v>0</v>
      </c>
      <c r="O346" s="164">
        <f t="shared" si="108"/>
        <v>0</v>
      </c>
      <c r="P346" s="164">
        <f t="shared" si="108"/>
        <v>0</v>
      </c>
      <c r="Q346" s="164">
        <f t="shared" si="108"/>
        <v>0</v>
      </c>
      <c r="R346" s="164">
        <f t="shared" si="108"/>
        <v>0</v>
      </c>
      <c r="S346" s="156"/>
    </row>
    <row r="347" spans="1:19" s="3" customFormat="1" ht="14.25" customHeight="1">
      <c r="A347" s="188"/>
      <c r="B347" s="188"/>
      <c r="C347" s="260"/>
      <c r="D347" s="171" t="s">
        <v>14</v>
      </c>
      <c r="E347" s="163"/>
      <c r="F347" s="163"/>
      <c r="G347" s="160"/>
      <c r="H347" s="160"/>
      <c r="I347" s="160"/>
      <c r="J347" s="160"/>
      <c r="K347" s="160"/>
      <c r="L347" s="160"/>
      <c r="M347" s="160"/>
      <c r="N347" s="160"/>
      <c r="O347" s="161"/>
      <c r="P347" s="161"/>
      <c r="Q347" s="161"/>
      <c r="R347" s="161"/>
      <c r="S347" s="156"/>
    </row>
    <row r="348" spans="1:19" s="3" customFormat="1" ht="18.75" customHeight="1">
      <c r="A348" s="246"/>
      <c r="B348" s="188"/>
      <c r="C348" s="178">
        <v>4440</v>
      </c>
      <c r="D348" s="171" t="s">
        <v>378</v>
      </c>
      <c r="E348" s="163">
        <f>SUM(F348+N348)</f>
        <v>0</v>
      </c>
      <c r="F348" s="163">
        <f>SUM(G348:M348)</f>
        <v>0</v>
      </c>
      <c r="G348" s="160">
        <v>0</v>
      </c>
      <c r="H348" s="160">
        <v>0</v>
      </c>
      <c r="I348" s="160">
        <v>0</v>
      </c>
      <c r="J348" s="160">
        <v>0</v>
      </c>
      <c r="K348" s="160">
        <v>0</v>
      </c>
      <c r="L348" s="160">
        <v>0</v>
      </c>
      <c r="M348" s="160">
        <v>0</v>
      </c>
      <c r="N348" s="160">
        <v>0</v>
      </c>
      <c r="O348" s="161">
        <v>0</v>
      </c>
      <c r="P348" s="161">
        <v>0</v>
      </c>
      <c r="Q348" s="161">
        <v>0</v>
      </c>
      <c r="R348" s="161">
        <v>0</v>
      </c>
      <c r="S348" s="156"/>
    </row>
    <row r="349" spans="1:19" s="3" customFormat="1" ht="22.5" customHeight="1">
      <c r="A349" s="259">
        <v>855</v>
      </c>
      <c r="B349" s="259"/>
      <c r="C349" s="231"/>
      <c r="D349" s="269" t="s">
        <v>450</v>
      </c>
      <c r="E349" s="233">
        <f t="shared" ref="E349:E382" si="109">F349+N349</f>
        <v>3491341</v>
      </c>
      <c r="F349" s="233">
        <f>SUM(G349:M349)</f>
        <v>3491341</v>
      </c>
      <c r="G349" s="233">
        <f t="shared" ref="G349:M349" si="110">G350+G358+G372+G374+G381</f>
        <v>191508</v>
      </c>
      <c r="H349" s="233">
        <f t="shared" si="110"/>
        <v>32863</v>
      </c>
      <c r="I349" s="233">
        <f t="shared" si="110"/>
        <v>0</v>
      </c>
      <c r="J349" s="233">
        <f t="shared" si="110"/>
        <v>3266970</v>
      </c>
      <c r="K349" s="233">
        <f t="shared" si="110"/>
        <v>0</v>
      </c>
      <c r="L349" s="233">
        <f t="shared" si="110"/>
        <v>0</v>
      </c>
      <c r="M349" s="233">
        <f t="shared" si="110"/>
        <v>0</v>
      </c>
      <c r="N349" s="233">
        <f>O349+Q349+R349</f>
        <v>0</v>
      </c>
      <c r="O349" s="263">
        <f>O350+O358+O372+O374+O381</f>
        <v>0</v>
      </c>
      <c r="P349" s="263">
        <f>P350+P358+P372+P374+P381</f>
        <v>0</v>
      </c>
      <c r="Q349" s="263">
        <f>Q350+Q358+Q372+Q374+Q381</f>
        <v>0</v>
      </c>
      <c r="R349" s="263">
        <f>R350+R358+R372+R374+R381</f>
        <v>0</v>
      </c>
      <c r="S349" s="156"/>
    </row>
    <row r="350" spans="1:19" s="3" customFormat="1" ht="28.5" customHeight="1">
      <c r="A350" s="226"/>
      <c r="B350" s="234">
        <v>85501</v>
      </c>
      <c r="C350" s="262"/>
      <c r="D350" s="235" t="s">
        <v>475</v>
      </c>
      <c r="E350" s="252">
        <f t="shared" si="109"/>
        <v>1753000</v>
      </c>
      <c r="F350" s="252">
        <f>SUM(G350:M350)</f>
        <v>1753000</v>
      </c>
      <c r="G350" s="252">
        <f t="shared" ref="G350:M350" si="111">SUM(G351:G357)</f>
        <v>19637</v>
      </c>
      <c r="H350" s="252">
        <f t="shared" si="111"/>
        <v>6000</v>
      </c>
      <c r="I350" s="252">
        <f t="shared" si="111"/>
        <v>0</v>
      </c>
      <c r="J350" s="252">
        <f t="shared" si="111"/>
        <v>1727363</v>
      </c>
      <c r="K350" s="252">
        <f t="shared" si="111"/>
        <v>0</v>
      </c>
      <c r="L350" s="252">
        <f t="shared" si="111"/>
        <v>0</v>
      </c>
      <c r="M350" s="252">
        <f t="shared" si="111"/>
        <v>0</v>
      </c>
      <c r="N350" s="252">
        <f>O350+Q350+R350</f>
        <v>0</v>
      </c>
      <c r="O350" s="252">
        <f>SUM(O352:O357)</f>
        <v>0</v>
      </c>
      <c r="P350" s="252">
        <f>SUM(P352:P357)</f>
        <v>0</v>
      </c>
      <c r="Q350" s="252">
        <f>SUM(Q352:Q357)</f>
        <v>0</v>
      </c>
      <c r="R350" s="252">
        <f>SUM(R352:R357)</f>
        <v>0</v>
      </c>
      <c r="S350" s="156"/>
    </row>
    <row r="351" spans="1:19" s="3" customFormat="1" ht="25.5" customHeight="1">
      <c r="A351" s="228">
        <v>855</v>
      </c>
      <c r="B351" s="188"/>
      <c r="C351" s="178">
        <v>3110</v>
      </c>
      <c r="D351" s="171" t="s">
        <v>374</v>
      </c>
      <c r="E351" s="220">
        <f t="shared" si="109"/>
        <v>1727363</v>
      </c>
      <c r="F351" s="220">
        <f t="shared" ref="F351:F382" si="112">SUM(G351:M351)</f>
        <v>1727363</v>
      </c>
      <c r="G351" s="160">
        <v>0</v>
      </c>
      <c r="H351" s="160">
        <v>0</v>
      </c>
      <c r="I351" s="160">
        <v>0</v>
      </c>
      <c r="J351" s="160">
        <v>1727363</v>
      </c>
      <c r="K351" s="160">
        <v>0</v>
      </c>
      <c r="L351" s="160">
        <v>0</v>
      </c>
      <c r="M351" s="160">
        <v>0</v>
      </c>
      <c r="N351" s="220">
        <f>SUM(O351+Q351+R351)</f>
        <v>0</v>
      </c>
      <c r="O351" s="220">
        <f>SUM(O353:O357)</f>
        <v>0</v>
      </c>
      <c r="P351" s="220">
        <f>SUM(P353:P357)</f>
        <v>0</v>
      </c>
      <c r="Q351" s="220">
        <f>SUM(Q353:Q357)</f>
        <v>0</v>
      </c>
      <c r="R351" s="220">
        <f>SUM(R353:R357)</f>
        <v>0</v>
      </c>
      <c r="S351" s="156"/>
    </row>
    <row r="352" spans="1:19" s="3" customFormat="1" ht="24.75" customHeight="1">
      <c r="A352" s="246"/>
      <c r="B352" s="188"/>
      <c r="C352" s="178">
        <v>4010</v>
      </c>
      <c r="D352" s="171" t="s">
        <v>352</v>
      </c>
      <c r="E352" s="220">
        <f t="shared" si="109"/>
        <v>15463</v>
      </c>
      <c r="F352" s="220">
        <f t="shared" si="112"/>
        <v>15463</v>
      </c>
      <c r="G352" s="160">
        <v>15463</v>
      </c>
      <c r="H352" s="160">
        <v>0</v>
      </c>
      <c r="I352" s="160">
        <v>0</v>
      </c>
      <c r="J352" s="160">
        <v>0</v>
      </c>
      <c r="K352" s="160">
        <v>0</v>
      </c>
      <c r="L352" s="160">
        <v>0</v>
      </c>
      <c r="M352" s="160">
        <v>0</v>
      </c>
      <c r="N352" s="220">
        <f t="shared" ref="N352:N357" si="113">SUM(O352+Q352+R352)</f>
        <v>0</v>
      </c>
      <c r="O352" s="162">
        <v>0</v>
      </c>
      <c r="P352" s="162">
        <v>0</v>
      </c>
      <c r="Q352" s="162">
        <v>0</v>
      </c>
      <c r="R352" s="162">
        <v>0</v>
      </c>
      <c r="S352" s="156"/>
    </row>
    <row r="353" spans="1:19" s="3" customFormat="1" ht="30.75" customHeight="1">
      <c r="A353" s="188"/>
      <c r="B353" s="188"/>
      <c r="C353" s="178">
        <v>4040</v>
      </c>
      <c r="D353" s="171" t="s">
        <v>353</v>
      </c>
      <c r="E353" s="220">
        <f t="shared" si="109"/>
        <v>945</v>
      </c>
      <c r="F353" s="220">
        <f t="shared" si="112"/>
        <v>945</v>
      </c>
      <c r="G353" s="160">
        <v>945</v>
      </c>
      <c r="H353" s="160">
        <v>0</v>
      </c>
      <c r="I353" s="160">
        <v>0</v>
      </c>
      <c r="J353" s="160">
        <v>0</v>
      </c>
      <c r="K353" s="160">
        <v>0</v>
      </c>
      <c r="L353" s="160">
        <v>0</v>
      </c>
      <c r="M353" s="160">
        <v>0</v>
      </c>
      <c r="N353" s="220">
        <f t="shared" si="113"/>
        <v>0</v>
      </c>
      <c r="O353" s="162">
        <v>0</v>
      </c>
      <c r="P353" s="162">
        <v>0</v>
      </c>
      <c r="Q353" s="162">
        <v>0</v>
      </c>
      <c r="R353" s="162">
        <v>0</v>
      </c>
      <c r="S353" s="156"/>
    </row>
    <row r="354" spans="1:19" s="3" customFormat="1" ht="23.25" customHeight="1">
      <c r="A354" s="188"/>
      <c r="B354" s="188"/>
      <c r="C354" s="178">
        <v>4110</v>
      </c>
      <c r="D354" s="171" t="s">
        <v>354</v>
      </c>
      <c r="E354" s="220">
        <f t="shared" si="109"/>
        <v>2826</v>
      </c>
      <c r="F354" s="220">
        <f t="shared" si="112"/>
        <v>2826</v>
      </c>
      <c r="G354" s="160">
        <v>2826</v>
      </c>
      <c r="H354" s="160">
        <v>0</v>
      </c>
      <c r="I354" s="160">
        <v>0</v>
      </c>
      <c r="J354" s="160">
        <v>0</v>
      </c>
      <c r="K354" s="160">
        <v>0</v>
      </c>
      <c r="L354" s="160">
        <v>0</v>
      </c>
      <c r="M354" s="160">
        <v>0</v>
      </c>
      <c r="N354" s="220">
        <f t="shared" si="113"/>
        <v>0</v>
      </c>
      <c r="O354" s="162">
        <v>0</v>
      </c>
      <c r="P354" s="162">
        <v>0</v>
      </c>
      <c r="Q354" s="162">
        <v>0</v>
      </c>
      <c r="R354" s="162">
        <v>0</v>
      </c>
      <c r="S354" s="156"/>
    </row>
    <row r="355" spans="1:19" s="3" customFormat="1" ht="27.75" customHeight="1">
      <c r="A355" s="188"/>
      <c r="B355" s="188"/>
      <c r="C355" s="178">
        <v>4120</v>
      </c>
      <c r="D355" s="171" t="s">
        <v>355</v>
      </c>
      <c r="E355" s="220">
        <f t="shared" si="109"/>
        <v>403</v>
      </c>
      <c r="F355" s="220">
        <f t="shared" ref="F355" si="114">SUM(G355:M355)</f>
        <v>403</v>
      </c>
      <c r="G355" s="160">
        <v>403</v>
      </c>
      <c r="H355" s="160">
        <v>0</v>
      </c>
      <c r="I355" s="160">
        <v>0</v>
      </c>
      <c r="J355" s="160">
        <v>0</v>
      </c>
      <c r="K355" s="160">
        <v>0</v>
      </c>
      <c r="L355" s="160">
        <v>0</v>
      </c>
      <c r="M355" s="160">
        <v>0</v>
      </c>
      <c r="N355" s="220">
        <f t="shared" si="113"/>
        <v>0</v>
      </c>
      <c r="O355" s="162">
        <v>0</v>
      </c>
      <c r="P355" s="162">
        <v>0</v>
      </c>
      <c r="Q355" s="162">
        <v>0</v>
      </c>
      <c r="R355" s="162">
        <v>0</v>
      </c>
      <c r="S355" s="156"/>
    </row>
    <row r="356" spans="1:19" s="3" customFormat="1" ht="24" customHeight="1">
      <c r="A356" s="188"/>
      <c r="B356" s="188"/>
      <c r="C356" s="178">
        <v>4210</v>
      </c>
      <c r="D356" s="257" t="s">
        <v>357</v>
      </c>
      <c r="E356" s="220">
        <f t="shared" si="109"/>
        <v>3000</v>
      </c>
      <c r="F356" s="220">
        <f t="shared" si="112"/>
        <v>3000</v>
      </c>
      <c r="G356" s="160">
        <v>0</v>
      </c>
      <c r="H356" s="160">
        <v>3000</v>
      </c>
      <c r="I356" s="160">
        <v>0</v>
      </c>
      <c r="J356" s="160">
        <v>0</v>
      </c>
      <c r="K356" s="160">
        <v>0</v>
      </c>
      <c r="L356" s="160">
        <v>0</v>
      </c>
      <c r="M356" s="160">
        <v>0</v>
      </c>
      <c r="N356" s="220">
        <f t="shared" si="113"/>
        <v>0</v>
      </c>
      <c r="O356" s="162">
        <v>0</v>
      </c>
      <c r="P356" s="162">
        <v>0</v>
      </c>
      <c r="Q356" s="162">
        <v>0</v>
      </c>
      <c r="R356" s="162">
        <v>0</v>
      </c>
      <c r="S356" s="156"/>
    </row>
    <row r="357" spans="1:19" s="3" customFormat="1" ht="24" customHeight="1">
      <c r="A357" s="188"/>
      <c r="B357" s="188"/>
      <c r="C357" s="178">
        <v>4300</v>
      </c>
      <c r="D357" s="257" t="s">
        <v>361</v>
      </c>
      <c r="E357" s="220">
        <f t="shared" si="109"/>
        <v>3000</v>
      </c>
      <c r="F357" s="220">
        <f t="shared" si="112"/>
        <v>3000</v>
      </c>
      <c r="G357" s="160">
        <v>0</v>
      </c>
      <c r="H357" s="160">
        <v>3000</v>
      </c>
      <c r="I357" s="160">
        <v>0</v>
      </c>
      <c r="J357" s="160">
        <v>0</v>
      </c>
      <c r="K357" s="160">
        <v>0</v>
      </c>
      <c r="L357" s="160">
        <v>0</v>
      </c>
      <c r="M357" s="160">
        <v>0</v>
      </c>
      <c r="N357" s="220">
        <f t="shared" si="113"/>
        <v>0</v>
      </c>
      <c r="O357" s="162">
        <v>0</v>
      </c>
      <c r="P357" s="162">
        <v>0</v>
      </c>
      <c r="Q357" s="162">
        <v>0</v>
      </c>
      <c r="R357" s="162">
        <v>0</v>
      </c>
      <c r="S357" s="156"/>
    </row>
    <row r="358" spans="1:19" s="3" customFormat="1" ht="78.75" customHeight="1">
      <c r="A358" s="226"/>
      <c r="B358" s="234">
        <v>85502</v>
      </c>
      <c r="C358" s="227"/>
      <c r="D358" s="235" t="s">
        <v>451</v>
      </c>
      <c r="E358" s="252">
        <f t="shared" si="109"/>
        <v>1697000</v>
      </c>
      <c r="F358" s="252">
        <f t="shared" si="112"/>
        <v>1697000</v>
      </c>
      <c r="G358" s="252">
        <f t="shared" ref="G358:M358" si="115">SUM(G359:G371)</f>
        <v>136230</v>
      </c>
      <c r="H358" s="252">
        <f t="shared" si="115"/>
        <v>21763</v>
      </c>
      <c r="I358" s="252">
        <f t="shared" si="115"/>
        <v>0</v>
      </c>
      <c r="J358" s="252">
        <f t="shared" si="115"/>
        <v>1539007</v>
      </c>
      <c r="K358" s="252">
        <f t="shared" si="115"/>
        <v>0</v>
      </c>
      <c r="L358" s="252">
        <f t="shared" si="115"/>
        <v>0</v>
      </c>
      <c r="M358" s="252">
        <f t="shared" si="115"/>
        <v>0</v>
      </c>
      <c r="N358" s="252">
        <f>O358+Q358+R358</f>
        <v>0</v>
      </c>
      <c r="O358" s="264">
        <f>SUM(O359:O371)</f>
        <v>0</v>
      </c>
      <c r="P358" s="264">
        <f>SUM(P359:P371)</f>
        <v>0</v>
      </c>
      <c r="Q358" s="264">
        <f>SUM(Q359:Q371)</f>
        <v>0</v>
      </c>
      <c r="R358" s="264">
        <f>SUM(R359:R371)</f>
        <v>0</v>
      </c>
      <c r="S358" s="156"/>
    </row>
    <row r="359" spans="1:19" s="3" customFormat="1" ht="36" customHeight="1">
      <c r="A359" s="188"/>
      <c r="B359" s="228"/>
      <c r="C359" s="229">
        <v>3020</v>
      </c>
      <c r="D359" s="171" t="s">
        <v>369</v>
      </c>
      <c r="E359" s="220">
        <f t="shared" si="109"/>
        <v>550</v>
      </c>
      <c r="F359" s="220">
        <f t="shared" si="112"/>
        <v>550</v>
      </c>
      <c r="G359" s="220">
        <v>0</v>
      </c>
      <c r="H359" s="220">
        <v>0</v>
      </c>
      <c r="I359" s="220">
        <v>0</v>
      </c>
      <c r="J359" s="220">
        <v>550</v>
      </c>
      <c r="K359" s="220">
        <v>0</v>
      </c>
      <c r="L359" s="220">
        <v>0</v>
      </c>
      <c r="M359" s="220">
        <v>0</v>
      </c>
      <c r="N359" s="220">
        <f t="shared" ref="N359:N371" si="116">O359+Q359+R359</f>
        <v>0</v>
      </c>
      <c r="O359" s="220">
        <v>0</v>
      </c>
      <c r="P359" s="220">
        <v>0</v>
      </c>
      <c r="Q359" s="220">
        <v>0</v>
      </c>
      <c r="R359" s="220">
        <v>0</v>
      </c>
      <c r="S359" s="156"/>
    </row>
    <row r="360" spans="1:19" s="3" customFormat="1" ht="25.5" customHeight="1">
      <c r="A360" s="246"/>
      <c r="B360" s="228"/>
      <c r="C360" s="229">
        <v>3110</v>
      </c>
      <c r="D360" s="171" t="s">
        <v>374</v>
      </c>
      <c r="E360" s="220">
        <f t="shared" si="109"/>
        <v>1538457</v>
      </c>
      <c r="F360" s="220">
        <f t="shared" si="112"/>
        <v>1538457</v>
      </c>
      <c r="G360" s="220">
        <v>0</v>
      </c>
      <c r="H360" s="220">
        <v>0</v>
      </c>
      <c r="I360" s="220">
        <v>0</v>
      </c>
      <c r="J360" s="220">
        <v>1538457</v>
      </c>
      <c r="K360" s="220">
        <v>0</v>
      </c>
      <c r="L360" s="220">
        <v>0</v>
      </c>
      <c r="M360" s="220">
        <v>0</v>
      </c>
      <c r="N360" s="220">
        <f t="shared" si="116"/>
        <v>0</v>
      </c>
      <c r="O360" s="220">
        <v>0</v>
      </c>
      <c r="P360" s="220">
        <v>0</v>
      </c>
      <c r="Q360" s="220">
        <v>0</v>
      </c>
      <c r="R360" s="220">
        <v>0</v>
      </c>
      <c r="S360" s="156"/>
    </row>
    <row r="361" spans="1:19" s="3" customFormat="1" ht="28.5" customHeight="1">
      <c r="A361" s="246"/>
      <c r="B361" s="228"/>
      <c r="C361" s="229">
        <v>4010</v>
      </c>
      <c r="D361" s="171" t="s">
        <v>352</v>
      </c>
      <c r="E361" s="220">
        <f t="shared" si="109"/>
        <v>32151</v>
      </c>
      <c r="F361" s="220">
        <f t="shared" si="112"/>
        <v>32151</v>
      </c>
      <c r="G361" s="220">
        <v>32151</v>
      </c>
      <c r="H361" s="220">
        <v>0</v>
      </c>
      <c r="I361" s="220">
        <v>0</v>
      </c>
      <c r="J361" s="220">
        <v>0</v>
      </c>
      <c r="K361" s="220">
        <v>0</v>
      </c>
      <c r="L361" s="220">
        <v>0</v>
      </c>
      <c r="M361" s="220">
        <v>0</v>
      </c>
      <c r="N361" s="220">
        <f t="shared" si="116"/>
        <v>0</v>
      </c>
      <c r="O361" s="220">
        <v>0</v>
      </c>
      <c r="P361" s="220">
        <v>0</v>
      </c>
      <c r="Q361" s="220">
        <v>0</v>
      </c>
      <c r="R361" s="220">
        <v>0</v>
      </c>
      <c r="S361" s="156"/>
    </row>
    <row r="362" spans="1:19" s="3" customFormat="1" ht="27" customHeight="1">
      <c r="A362" s="246"/>
      <c r="B362" s="228"/>
      <c r="C362" s="229">
        <v>4040</v>
      </c>
      <c r="D362" s="171" t="s">
        <v>353</v>
      </c>
      <c r="E362" s="220">
        <f t="shared" si="109"/>
        <v>2301</v>
      </c>
      <c r="F362" s="220">
        <f t="shared" si="112"/>
        <v>2301</v>
      </c>
      <c r="G362" s="220">
        <v>2301</v>
      </c>
      <c r="H362" s="220">
        <v>0</v>
      </c>
      <c r="I362" s="220">
        <v>0</v>
      </c>
      <c r="J362" s="220">
        <v>0</v>
      </c>
      <c r="K362" s="220">
        <v>0</v>
      </c>
      <c r="L362" s="220">
        <v>0</v>
      </c>
      <c r="M362" s="220">
        <v>0</v>
      </c>
      <c r="N362" s="220">
        <f t="shared" si="116"/>
        <v>0</v>
      </c>
      <c r="O362" s="220">
        <v>0</v>
      </c>
      <c r="P362" s="220">
        <v>0</v>
      </c>
      <c r="Q362" s="220">
        <v>0</v>
      </c>
      <c r="R362" s="220">
        <v>0</v>
      </c>
      <c r="S362" s="156"/>
    </row>
    <row r="363" spans="1:19" s="3" customFormat="1" ht="33.75" customHeight="1">
      <c r="A363" s="246"/>
      <c r="B363" s="228"/>
      <c r="C363" s="229">
        <v>4110</v>
      </c>
      <c r="D363" s="171" t="s">
        <v>454</v>
      </c>
      <c r="E363" s="220">
        <f t="shared" si="109"/>
        <v>95000</v>
      </c>
      <c r="F363" s="220">
        <f t="shared" si="112"/>
        <v>95000</v>
      </c>
      <c r="G363" s="220">
        <v>95000</v>
      </c>
      <c r="H363" s="220">
        <v>0</v>
      </c>
      <c r="I363" s="220">
        <v>0</v>
      </c>
      <c r="J363" s="220">
        <v>0</v>
      </c>
      <c r="K363" s="220">
        <v>0</v>
      </c>
      <c r="L363" s="220">
        <v>0</v>
      </c>
      <c r="M363" s="220">
        <v>0</v>
      </c>
      <c r="N363" s="220">
        <f t="shared" si="116"/>
        <v>0</v>
      </c>
      <c r="O363" s="220">
        <v>0</v>
      </c>
      <c r="P363" s="220">
        <v>0</v>
      </c>
      <c r="Q363" s="220">
        <v>0</v>
      </c>
      <c r="R363" s="220">
        <v>0</v>
      </c>
      <c r="S363" s="156"/>
    </row>
    <row r="364" spans="1:19" s="3" customFormat="1" ht="34.5" customHeight="1">
      <c r="A364" s="246"/>
      <c r="B364" s="228"/>
      <c r="C364" s="229">
        <v>4110</v>
      </c>
      <c r="D364" s="171" t="s">
        <v>455</v>
      </c>
      <c r="E364" s="220">
        <f t="shared" si="109"/>
        <v>5933</v>
      </c>
      <c r="F364" s="220">
        <f t="shared" si="112"/>
        <v>5933</v>
      </c>
      <c r="G364" s="220">
        <v>5933</v>
      </c>
      <c r="H364" s="220">
        <v>0</v>
      </c>
      <c r="I364" s="220">
        <v>0</v>
      </c>
      <c r="J364" s="220">
        <v>0</v>
      </c>
      <c r="K364" s="220">
        <v>0</v>
      </c>
      <c r="L364" s="220">
        <v>0</v>
      </c>
      <c r="M364" s="220">
        <v>0</v>
      </c>
      <c r="N364" s="220">
        <f t="shared" si="116"/>
        <v>0</v>
      </c>
      <c r="O364" s="220">
        <v>0</v>
      </c>
      <c r="P364" s="220">
        <v>0</v>
      </c>
      <c r="Q364" s="220">
        <v>0</v>
      </c>
      <c r="R364" s="220">
        <v>0</v>
      </c>
      <c r="S364" s="156"/>
    </row>
    <row r="365" spans="1:19" s="3" customFormat="1" ht="26.25" customHeight="1">
      <c r="A365" s="246"/>
      <c r="B365" s="228"/>
      <c r="C365" s="229">
        <v>4120</v>
      </c>
      <c r="D365" s="171" t="s">
        <v>355</v>
      </c>
      <c r="E365" s="220">
        <f t="shared" si="109"/>
        <v>845</v>
      </c>
      <c r="F365" s="220">
        <f t="shared" si="112"/>
        <v>845</v>
      </c>
      <c r="G365" s="220">
        <v>845</v>
      </c>
      <c r="H365" s="220">
        <v>0</v>
      </c>
      <c r="I365" s="220">
        <v>0</v>
      </c>
      <c r="J365" s="220">
        <v>0</v>
      </c>
      <c r="K365" s="220">
        <v>0</v>
      </c>
      <c r="L365" s="220">
        <v>0</v>
      </c>
      <c r="M365" s="220">
        <v>0</v>
      </c>
      <c r="N365" s="220">
        <f t="shared" si="116"/>
        <v>0</v>
      </c>
      <c r="O365" s="220">
        <v>0</v>
      </c>
      <c r="P365" s="220">
        <v>0</v>
      </c>
      <c r="Q365" s="220">
        <v>0</v>
      </c>
      <c r="R365" s="220">
        <v>0</v>
      </c>
      <c r="S365" s="156"/>
    </row>
    <row r="366" spans="1:19" s="3" customFormat="1" ht="29.25" customHeight="1">
      <c r="A366" s="246"/>
      <c r="B366" s="228"/>
      <c r="C366" s="229">
        <v>4210</v>
      </c>
      <c r="D366" s="257" t="s">
        <v>357</v>
      </c>
      <c r="E366" s="220">
        <f t="shared" si="109"/>
        <v>7000</v>
      </c>
      <c r="F366" s="220">
        <f t="shared" si="112"/>
        <v>7000</v>
      </c>
      <c r="G366" s="220">
        <v>0</v>
      </c>
      <c r="H366" s="220">
        <v>7000</v>
      </c>
      <c r="I366" s="220">
        <v>0</v>
      </c>
      <c r="J366" s="220">
        <v>0</v>
      </c>
      <c r="K366" s="220">
        <v>0</v>
      </c>
      <c r="L366" s="220">
        <v>0</v>
      </c>
      <c r="M366" s="220">
        <v>0</v>
      </c>
      <c r="N366" s="220">
        <f t="shared" si="116"/>
        <v>0</v>
      </c>
      <c r="O366" s="220">
        <v>0</v>
      </c>
      <c r="P366" s="220">
        <v>0</v>
      </c>
      <c r="Q366" s="220">
        <v>0</v>
      </c>
      <c r="R366" s="220">
        <v>0</v>
      </c>
      <c r="S366" s="156"/>
    </row>
    <row r="367" spans="1:19" s="3" customFormat="1" ht="26.25" customHeight="1">
      <c r="A367" s="246"/>
      <c r="B367" s="228"/>
      <c r="C367" s="229">
        <v>4300</v>
      </c>
      <c r="D367" s="257" t="s">
        <v>361</v>
      </c>
      <c r="E367" s="220">
        <f t="shared" si="109"/>
        <v>10000</v>
      </c>
      <c r="F367" s="220">
        <f t="shared" si="112"/>
        <v>10000</v>
      </c>
      <c r="G367" s="220">
        <v>0</v>
      </c>
      <c r="H367" s="220">
        <v>10000</v>
      </c>
      <c r="I367" s="220">
        <v>0</v>
      </c>
      <c r="J367" s="220">
        <v>0</v>
      </c>
      <c r="K367" s="220">
        <v>0</v>
      </c>
      <c r="L367" s="220">
        <v>0</v>
      </c>
      <c r="M367" s="220">
        <v>0</v>
      </c>
      <c r="N367" s="220">
        <f t="shared" si="116"/>
        <v>0</v>
      </c>
      <c r="O367" s="220">
        <v>0</v>
      </c>
      <c r="P367" s="220">
        <v>0</v>
      </c>
      <c r="Q367" s="220">
        <v>0</v>
      </c>
      <c r="R367" s="220">
        <v>0</v>
      </c>
      <c r="S367" s="156"/>
    </row>
    <row r="368" spans="1:19" s="3" customFormat="1" ht="26.25" customHeight="1">
      <c r="A368" s="246"/>
      <c r="B368" s="228"/>
      <c r="C368" s="229">
        <v>4360</v>
      </c>
      <c r="D368" s="258" t="s">
        <v>424</v>
      </c>
      <c r="E368" s="220">
        <f t="shared" si="109"/>
        <v>980</v>
      </c>
      <c r="F368" s="220">
        <f t="shared" si="112"/>
        <v>980</v>
      </c>
      <c r="G368" s="220">
        <v>0</v>
      </c>
      <c r="H368" s="220">
        <v>980</v>
      </c>
      <c r="I368" s="220">
        <v>0</v>
      </c>
      <c r="J368" s="220">
        <v>0</v>
      </c>
      <c r="K368" s="220">
        <v>0</v>
      </c>
      <c r="L368" s="220">
        <v>0</v>
      </c>
      <c r="M368" s="220">
        <v>0</v>
      </c>
      <c r="N368" s="220">
        <f t="shared" si="116"/>
        <v>0</v>
      </c>
      <c r="O368" s="220">
        <v>0</v>
      </c>
      <c r="P368" s="220">
        <v>0</v>
      </c>
      <c r="Q368" s="220">
        <v>0</v>
      </c>
      <c r="R368" s="220">
        <v>0</v>
      </c>
      <c r="S368" s="156"/>
    </row>
    <row r="369" spans="1:19" s="3" customFormat="1" ht="26.25" customHeight="1">
      <c r="A369" s="246"/>
      <c r="B369" s="228"/>
      <c r="C369" s="229">
        <v>4410</v>
      </c>
      <c r="D369" s="171" t="s">
        <v>362</v>
      </c>
      <c r="E369" s="220">
        <f t="shared" si="109"/>
        <v>1000</v>
      </c>
      <c r="F369" s="220">
        <f t="shared" si="112"/>
        <v>1000</v>
      </c>
      <c r="G369" s="220">
        <v>0</v>
      </c>
      <c r="H369" s="220">
        <v>1000</v>
      </c>
      <c r="I369" s="220">
        <v>0</v>
      </c>
      <c r="J369" s="220">
        <v>0</v>
      </c>
      <c r="K369" s="220">
        <v>0</v>
      </c>
      <c r="L369" s="220">
        <v>0</v>
      </c>
      <c r="M369" s="220">
        <v>0</v>
      </c>
      <c r="N369" s="220">
        <f t="shared" si="116"/>
        <v>0</v>
      </c>
      <c r="O369" s="220">
        <v>0</v>
      </c>
      <c r="P369" s="220">
        <v>0</v>
      </c>
      <c r="Q369" s="220">
        <v>0</v>
      </c>
      <c r="R369" s="220">
        <v>0</v>
      </c>
      <c r="S369" s="156"/>
    </row>
    <row r="370" spans="1:19" s="3" customFormat="1" ht="18.75" customHeight="1">
      <c r="A370" s="246"/>
      <c r="B370" s="228"/>
      <c r="C370" s="229">
        <v>4440</v>
      </c>
      <c r="D370" s="171" t="s">
        <v>378</v>
      </c>
      <c r="E370" s="220">
        <f t="shared" si="109"/>
        <v>1283</v>
      </c>
      <c r="F370" s="220">
        <f t="shared" si="112"/>
        <v>1283</v>
      </c>
      <c r="G370" s="220">
        <v>0</v>
      </c>
      <c r="H370" s="220">
        <v>1283</v>
      </c>
      <c r="I370" s="220">
        <v>0</v>
      </c>
      <c r="J370" s="220">
        <v>0</v>
      </c>
      <c r="K370" s="220">
        <v>0</v>
      </c>
      <c r="L370" s="220">
        <v>0</v>
      </c>
      <c r="M370" s="220">
        <v>0</v>
      </c>
      <c r="N370" s="220">
        <f t="shared" si="116"/>
        <v>0</v>
      </c>
      <c r="O370" s="220">
        <v>0</v>
      </c>
      <c r="P370" s="220">
        <v>0</v>
      </c>
      <c r="Q370" s="220">
        <v>0</v>
      </c>
      <c r="R370" s="220">
        <v>0</v>
      </c>
      <c r="S370" s="156"/>
    </row>
    <row r="371" spans="1:19" s="3" customFormat="1" ht="47.25" customHeight="1">
      <c r="A371" s="246"/>
      <c r="B371" s="228"/>
      <c r="C371" s="178">
        <v>4700</v>
      </c>
      <c r="D371" s="171" t="s">
        <v>376</v>
      </c>
      <c r="E371" s="220">
        <f t="shared" si="109"/>
        <v>1500</v>
      </c>
      <c r="F371" s="220">
        <f t="shared" si="112"/>
        <v>1500</v>
      </c>
      <c r="G371" s="160">
        <v>0</v>
      </c>
      <c r="H371" s="160">
        <v>1500</v>
      </c>
      <c r="I371" s="160">
        <v>0</v>
      </c>
      <c r="J371" s="160">
        <v>0</v>
      </c>
      <c r="K371" s="160">
        <v>0</v>
      </c>
      <c r="L371" s="160">
        <v>0</v>
      </c>
      <c r="M371" s="160">
        <v>0</v>
      </c>
      <c r="N371" s="230">
        <f t="shared" si="116"/>
        <v>0</v>
      </c>
      <c r="O371" s="160">
        <v>0</v>
      </c>
      <c r="P371" s="160">
        <v>0</v>
      </c>
      <c r="Q371" s="160">
        <v>0</v>
      </c>
      <c r="R371" s="160">
        <v>0</v>
      </c>
      <c r="S371" s="156"/>
    </row>
    <row r="372" spans="1:19" s="3" customFormat="1" ht="21.75" customHeight="1">
      <c r="A372" s="234"/>
      <c r="B372" s="234">
        <v>85503</v>
      </c>
      <c r="C372" s="227"/>
      <c r="D372" s="235" t="s">
        <v>452</v>
      </c>
      <c r="E372" s="252">
        <f t="shared" si="109"/>
        <v>0</v>
      </c>
      <c r="F372" s="252">
        <f t="shared" si="112"/>
        <v>0</v>
      </c>
      <c r="G372" s="252">
        <f>G373</f>
        <v>0</v>
      </c>
      <c r="H372" s="252">
        <f t="shared" ref="H372:M372" si="117">H373</f>
        <v>0</v>
      </c>
      <c r="I372" s="252">
        <f t="shared" si="117"/>
        <v>0</v>
      </c>
      <c r="J372" s="252">
        <f t="shared" si="117"/>
        <v>0</v>
      </c>
      <c r="K372" s="252">
        <f t="shared" si="117"/>
        <v>0</v>
      </c>
      <c r="L372" s="252">
        <f t="shared" si="117"/>
        <v>0</v>
      </c>
      <c r="M372" s="252">
        <f t="shared" si="117"/>
        <v>0</v>
      </c>
      <c r="N372" s="252">
        <f t="shared" ref="N372:N380" si="118">O372+Q372+R372</f>
        <v>0</v>
      </c>
      <c r="O372" s="264">
        <f>O373</f>
        <v>0</v>
      </c>
      <c r="P372" s="264">
        <f>P373</f>
        <v>0</v>
      </c>
      <c r="Q372" s="264">
        <f>Q373</f>
        <v>0</v>
      </c>
      <c r="R372" s="264">
        <f>R373</f>
        <v>0</v>
      </c>
      <c r="S372" s="156"/>
    </row>
    <row r="373" spans="1:19" s="3" customFormat="1" ht="26.25" customHeight="1">
      <c r="A373" s="188"/>
      <c r="B373" s="228"/>
      <c r="C373" s="178">
        <v>4210</v>
      </c>
      <c r="D373" s="257" t="s">
        <v>357</v>
      </c>
      <c r="E373" s="220">
        <f t="shared" si="109"/>
        <v>0</v>
      </c>
      <c r="F373" s="220">
        <f t="shared" si="112"/>
        <v>0</v>
      </c>
      <c r="G373" s="160">
        <v>0</v>
      </c>
      <c r="H373" s="160">
        <v>0</v>
      </c>
      <c r="I373" s="160">
        <v>0</v>
      </c>
      <c r="J373" s="160">
        <v>0</v>
      </c>
      <c r="K373" s="160">
        <v>0</v>
      </c>
      <c r="L373" s="160">
        <v>0</v>
      </c>
      <c r="M373" s="160">
        <v>0</v>
      </c>
      <c r="N373" s="220">
        <f t="shared" si="118"/>
        <v>0</v>
      </c>
      <c r="O373" s="162">
        <v>0</v>
      </c>
      <c r="P373" s="162">
        <v>0</v>
      </c>
      <c r="Q373" s="162">
        <v>0</v>
      </c>
      <c r="R373" s="162">
        <v>0</v>
      </c>
      <c r="S373" s="156"/>
    </row>
    <row r="374" spans="1:19" s="3" customFormat="1" ht="23.25" customHeight="1">
      <c r="A374" s="234"/>
      <c r="B374" s="234">
        <v>85504</v>
      </c>
      <c r="C374" s="227"/>
      <c r="D374" s="235" t="s">
        <v>417</v>
      </c>
      <c r="E374" s="252">
        <f t="shared" si="109"/>
        <v>37341</v>
      </c>
      <c r="F374" s="252">
        <f t="shared" si="112"/>
        <v>37341</v>
      </c>
      <c r="G374" s="252">
        <f>SUM(G375:G380)</f>
        <v>35641</v>
      </c>
      <c r="H374" s="252">
        <f t="shared" ref="H374:M374" si="119">SUM(H375:H380)</f>
        <v>1100</v>
      </c>
      <c r="I374" s="252">
        <f t="shared" si="119"/>
        <v>0</v>
      </c>
      <c r="J374" s="252">
        <f t="shared" si="119"/>
        <v>600</v>
      </c>
      <c r="K374" s="252">
        <f t="shared" si="119"/>
        <v>0</v>
      </c>
      <c r="L374" s="252">
        <f t="shared" si="119"/>
        <v>0</v>
      </c>
      <c r="M374" s="252">
        <f t="shared" si="119"/>
        <v>0</v>
      </c>
      <c r="N374" s="252">
        <f t="shared" si="118"/>
        <v>0</v>
      </c>
      <c r="O374" s="264">
        <f>SUM(O375:O380)</f>
        <v>0</v>
      </c>
      <c r="P374" s="264">
        <f>SUM(P375:P380)</f>
        <v>0</v>
      </c>
      <c r="Q374" s="264">
        <f>SUM(Q375:Q380)</f>
        <v>0</v>
      </c>
      <c r="R374" s="264">
        <f>SUM(R375:R380)</f>
        <v>0</v>
      </c>
      <c r="S374" s="156"/>
    </row>
    <row r="375" spans="1:19" s="3" customFormat="1" ht="31.5" customHeight="1">
      <c r="A375" s="188"/>
      <c r="B375" s="228"/>
      <c r="C375" s="178">
        <v>3020</v>
      </c>
      <c r="D375" s="171" t="s">
        <v>369</v>
      </c>
      <c r="E375" s="220">
        <f t="shared" si="109"/>
        <v>600</v>
      </c>
      <c r="F375" s="220">
        <f t="shared" si="112"/>
        <v>600</v>
      </c>
      <c r="G375" s="160">
        <v>0</v>
      </c>
      <c r="H375" s="160">
        <v>0</v>
      </c>
      <c r="I375" s="160">
        <v>0</v>
      </c>
      <c r="J375" s="160">
        <v>600</v>
      </c>
      <c r="K375" s="160">
        <v>0</v>
      </c>
      <c r="L375" s="160">
        <v>0</v>
      </c>
      <c r="M375" s="160">
        <v>0</v>
      </c>
      <c r="N375" s="220">
        <f t="shared" si="118"/>
        <v>0</v>
      </c>
      <c r="O375" s="162">
        <v>0</v>
      </c>
      <c r="P375" s="162">
        <v>0</v>
      </c>
      <c r="Q375" s="162">
        <v>0</v>
      </c>
      <c r="R375" s="162">
        <v>0</v>
      </c>
      <c r="S375" s="156"/>
    </row>
    <row r="376" spans="1:19" s="3" customFormat="1" ht="27.75" customHeight="1">
      <c r="A376" s="228"/>
      <c r="B376" s="228"/>
      <c r="C376" s="178">
        <v>4010</v>
      </c>
      <c r="D376" s="171" t="s">
        <v>352</v>
      </c>
      <c r="E376" s="220">
        <f t="shared" si="109"/>
        <v>27810</v>
      </c>
      <c r="F376" s="220">
        <f t="shared" si="112"/>
        <v>27810</v>
      </c>
      <c r="G376" s="160">
        <v>27810</v>
      </c>
      <c r="H376" s="160">
        <v>0</v>
      </c>
      <c r="I376" s="160">
        <v>0</v>
      </c>
      <c r="J376" s="160">
        <v>0</v>
      </c>
      <c r="K376" s="160">
        <v>0</v>
      </c>
      <c r="L376" s="160">
        <v>0</v>
      </c>
      <c r="M376" s="160">
        <v>0</v>
      </c>
      <c r="N376" s="220">
        <f t="shared" si="118"/>
        <v>0</v>
      </c>
      <c r="O376" s="162">
        <v>0</v>
      </c>
      <c r="P376" s="162">
        <v>0</v>
      </c>
      <c r="Q376" s="162">
        <v>0</v>
      </c>
      <c r="R376" s="162">
        <v>0</v>
      </c>
      <c r="S376" s="156"/>
    </row>
    <row r="377" spans="1:19" s="3" customFormat="1" ht="29.25" customHeight="1">
      <c r="A377" s="188"/>
      <c r="B377" s="228"/>
      <c r="C377" s="178">
        <v>4040</v>
      </c>
      <c r="D377" s="171" t="s">
        <v>353</v>
      </c>
      <c r="E377" s="220">
        <f t="shared" si="109"/>
        <v>1972</v>
      </c>
      <c r="F377" s="220">
        <f t="shared" si="112"/>
        <v>1972</v>
      </c>
      <c r="G377" s="160">
        <v>1972</v>
      </c>
      <c r="H377" s="160">
        <v>0</v>
      </c>
      <c r="I377" s="160">
        <v>0</v>
      </c>
      <c r="J377" s="160">
        <v>0</v>
      </c>
      <c r="K377" s="160">
        <v>0</v>
      </c>
      <c r="L377" s="160">
        <v>0</v>
      </c>
      <c r="M377" s="160">
        <v>0</v>
      </c>
      <c r="N377" s="220">
        <f t="shared" si="118"/>
        <v>0</v>
      </c>
      <c r="O377" s="162">
        <v>0</v>
      </c>
      <c r="P377" s="162">
        <v>0</v>
      </c>
      <c r="Q377" s="162">
        <v>0</v>
      </c>
      <c r="R377" s="162">
        <v>0</v>
      </c>
      <c r="S377" s="156"/>
    </row>
    <row r="378" spans="1:19" s="3" customFormat="1" ht="30" customHeight="1">
      <c r="A378" s="188"/>
      <c r="B378" s="228"/>
      <c r="C378" s="178">
        <v>4110</v>
      </c>
      <c r="D378" s="171" t="s">
        <v>354</v>
      </c>
      <c r="E378" s="220">
        <f t="shared" si="109"/>
        <v>5129</v>
      </c>
      <c r="F378" s="220">
        <f t="shared" si="112"/>
        <v>5129</v>
      </c>
      <c r="G378" s="160">
        <v>5129</v>
      </c>
      <c r="H378" s="160">
        <v>0</v>
      </c>
      <c r="I378" s="160">
        <v>0</v>
      </c>
      <c r="J378" s="160">
        <v>0</v>
      </c>
      <c r="K378" s="160">
        <v>0</v>
      </c>
      <c r="L378" s="160">
        <v>0</v>
      </c>
      <c r="M378" s="160">
        <v>0</v>
      </c>
      <c r="N378" s="220">
        <f t="shared" si="118"/>
        <v>0</v>
      </c>
      <c r="O378" s="162">
        <v>0</v>
      </c>
      <c r="P378" s="162">
        <v>0</v>
      </c>
      <c r="Q378" s="162">
        <v>0</v>
      </c>
      <c r="R378" s="162">
        <v>0</v>
      </c>
      <c r="S378" s="156"/>
    </row>
    <row r="379" spans="1:19" s="3" customFormat="1" ht="27.75" customHeight="1">
      <c r="A379" s="188"/>
      <c r="B379" s="228"/>
      <c r="C379" s="178">
        <v>4120</v>
      </c>
      <c r="D379" s="171" t="s">
        <v>355</v>
      </c>
      <c r="E379" s="220">
        <f t="shared" si="109"/>
        <v>730</v>
      </c>
      <c r="F379" s="220">
        <f t="shared" si="112"/>
        <v>730</v>
      </c>
      <c r="G379" s="160">
        <v>730</v>
      </c>
      <c r="H379" s="160">
        <v>0</v>
      </c>
      <c r="I379" s="160">
        <v>0</v>
      </c>
      <c r="J379" s="160">
        <v>0</v>
      </c>
      <c r="K379" s="160">
        <v>0</v>
      </c>
      <c r="L379" s="160">
        <v>0</v>
      </c>
      <c r="M379" s="160">
        <v>0</v>
      </c>
      <c r="N379" s="220">
        <f t="shared" si="118"/>
        <v>0</v>
      </c>
      <c r="O379" s="162">
        <v>0</v>
      </c>
      <c r="P379" s="162">
        <v>0</v>
      </c>
      <c r="Q379" s="162">
        <v>0</v>
      </c>
      <c r="R379" s="162">
        <v>0</v>
      </c>
      <c r="S379" s="156"/>
    </row>
    <row r="380" spans="1:19" s="3" customFormat="1" ht="21.75" customHeight="1">
      <c r="A380" s="188"/>
      <c r="B380" s="228"/>
      <c r="C380" s="178">
        <v>4440</v>
      </c>
      <c r="D380" s="171" t="s">
        <v>378</v>
      </c>
      <c r="E380" s="220">
        <f t="shared" si="109"/>
        <v>1100</v>
      </c>
      <c r="F380" s="220">
        <f t="shared" si="112"/>
        <v>1100</v>
      </c>
      <c r="G380" s="160">
        <v>0</v>
      </c>
      <c r="H380" s="160">
        <v>1100</v>
      </c>
      <c r="I380" s="160">
        <v>0</v>
      </c>
      <c r="J380" s="160">
        <v>0</v>
      </c>
      <c r="K380" s="160">
        <v>0</v>
      </c>
      <c r="L380" s="160">
        <v>0</v>
      </c>
      <c r="M380" s="160">
        <v>0</v>
      </c>
      <c r="N380" s="220">
        <f t="shared" si="118"/>
        <v>0</v>
      </c>
      <c r="O380" s="162">
        <v>0</v>
      </c>
      <c r="P380" s="162">
        <v>0</v>
      </c>
      <c r="Q380" s="162">
        <v>0</v>
      </c>
      <c r="R380" s="162">
        <v>0</v>
      </c>
      <c r="S380" s="156"/>
    </row>
    <row r="381" spans="1:19" s="3" customFormat="1" ht="23.25" customHeight="1">
      <c r="A381" s="234"/>
      <c r="B381" s="234">
        <v>85508</v>
      </c>
      <c r="C381" s="227"/>
      <c r="D381" s="235" t="s">
        <v>412</v>
      </c>
      <c r="E381" s="252">
        <f t="shared" si="109"/>
        <v>4000</v>
      </c>
      <c r="F381" s="252">
        <f t="shared" si="112"/>
        <v>4000</v>
      </c>
      <c r="G381" s="252">
        <f>G382</f>
        <v>0</v>
      </c>
      <c r="H381" s="252">
        <f>H382</f>
        <v>4000</v>
      </c>
      <c r="I381" s="252">
        <f>I382</f>
        <v>0</v>
      </c>
      <c r="J381" s="252">
        <f t="shared" ref="J381:R381" si="120">J382</f>
        <v>0</v>
      </c>
      <c r="K381" s="252">
        <f t="shared" si="120"/>
        <v>0</v>
      </c>
      <c r="L381" s="252">
        <f t="shared" si="120"/>
        <v>0</v>
      </c>
      <c r="M381" s="252">
        <f t="shared" si="120"/>
        <v>0</v>
      </c>
      <c r="N381" s="252">
        <f t="shared" si="120"/>
        <v>0</v>
      </c>
      <c r="O381" s="252">
        <f t="shared" si="120"/>
        <v>0</v>
      </c>
      <c r="P381" s="252">
        <f t="shared" si="120"/>
        <v>0</v>
      </c>
      <c r="Q381" s="252">
        <f t="shared" si="120"/>
        <v>0</v>
      </c>
      <c r="R381" s="252">
        <f t="shared" si="120"/>
        <v>0</v>
      </c>
      <c r="S381" s="156"/>
    </row>
    <row r="382" spans="1:19" s="3" customFormat="1" ht="62.25" customHeight="1">
      <c r="A382" s="188"/>
      <c r="B382" s="228"/>
      <c r="C382" s="178">
        <v>4330</v>
      </c>
      <c r="D382" s="272" t="s">
        <v>413</v>
      </c>
      <c r="E382" s="220">
        <f t="shared" si="109"/>
        <v>4000</v>
      </c>
      <c r="F382" s="220">
        <f t="shared" si="112"/>
        <v>4000</v>
      </c>
      <c r="G382" s="160">
        <v>0</v>
      </c>
      <c r="H382" s="160">
        <v>4000</v>
      </c>
      <c r="I382" s="160">
        <v>0</v>
      </c>
      <c r="J382" s="160">
        <v>0</v>
      </c>
      <c r="K382" s="160">
        <v>0</v>
      </c>
      <c r="L382" s="160">
        <v>0</v>
      </c>
      <c r="M382" s="160">
        <v>0</v>
      </c>
      <c r="N382" s="160">
        <f>O382+Q382+R382</f>
        <v>0</v>
      </c>
      <c r="O382" s="162">
        <v>0</v>
      </c>
      <c r="P382" s="162">
        <v>0</v>
      </c>
      <c r="Q382" s="162">
        <v>0</v>
      </c>
      <c r="R382" s="162">
        <v>0</v>
      </c>
      <c r="S382" s="156"/>
    </row>
    <row r="383" spans="1:19" s="3" customFormat="1" ht="38.25" customHeight="1">
      <c r="A383" s="189">
        <v>900</v>
      </c>
      <c r="B383" s="259"/>
      <c r="C383" s="169"/>
      <c r="D383" s="173" t="s">
        <v>310</v>
      </c>
      <c r="E383" s="157">
        <f t="shared" ref="E383:E446" si="121">SUM(F383+N383)</f>
        <v>2372237</v>
      </c>
      <c r="F383" s="157">
        <f>SUM(G383:M383)</f>
        <v>1032594</v>
      </c>
      <c r="G383" s="157">
        <f t="shared" ref="G383:R383" si="122">SUM(G384+G399+G405+G409+G411+G415)</f>
        <v>436913</v>
      </c>
      <c r="H383" s="157">
        <f t="shared" si="122"/>
        <v>592681</v>
      </c>
      <c r="I383" s="157">
        <f t="shared" si="122"/>
        <v>0</v>
      </c>
      <c r="J383" s="157">
        <f t="shared" si="122"/>
        <v>3000</v>
      </c>
      <c r="K383" s="157">
        <f t="shared" si="122"/>
        <v>0</v>
      </c>
      <c r="L383" s="157">
        <f t="shared" si="122"/>
        <v>0</v>
      </c>
      <c r="M383" s="157">
        <f t="shared" si="122"/>
        <v>0</v>
      </c>
      <c r="N383" s="157">
        <f t="shared" si="122"/>
        <v>1339643</v>
      </c>
      <c r="O383" s="157">
        <f t="shared" si="122"/>
        <v>1339643</v>
      </c>
      <c r="P383" s="157">
        <f t="shared" si="122"/>
        <v>929825</v>
      </c>
      <c r="Q383" s="157">
        <f t="shared" si="122"/>
        <v>0</v>
      </c>
      <c r="R383" s="157">
        <f t="shared" si="122"/>
        <v>0</v>
      </c>
      <c r="S383" s="156"/>
    </row>
    <row r="384" spans="1:19" s="3" customFormat="1" ht="27.75" customHeight="1">
      <c r="A384" s="187"/>
      <c r="B384" s="187">
        <v>90001</v>
      </c>
      <c r="C384" s="180"/>
      <c r="D384" s="181" t="s">
        <v>311</v>
      </c>
      <c r="E384" s="164">
        <f t="shared" si="121"/>
        <v>1370117</v>
      </c>
      <c r="F384" s="164">
        <f>SUM(G384:M384)</f>
        <v>86974</v>
      </c>
      <c r="G384" s="164">
        <f>SUM(G385,G395)</f>
        <v>5737</v>
      </c>
      <c r="H384" s="164">
        <f>SUM(H385,H395)</f>
        <v>81237</v>
      </c>
      <c r="I384" s="164">
        <f>SUM(I387:I394)</f>
        <v>0</v>
      </c>
      <c r="J384" s="164">
        <f>SUM(J387:J394)</f>
        <v>0</v>
      </c>
      <c r="K384" s="164">
        <f>SUM(K387:K394)</f>
        <v>0</v>
      </c>
      <c r="L384" s="164">
        <f>SUM(L387:L394)</f>
        <v>0</v>
      </c>
      <c r="M384" s="164">
        <f>SUM(M387:M394)</f>
        <v>0</v>
      </c>
      <c r="N384" s="164">
        <f>SUM(N387:N398)</f>
        <v>1283143</v>
      </c>
      <c r="O384" s="164">
        <f>SUM(O387:O398)</f>
        <v>1283143</v>
      </c>
      <c r="P384" s="164">
        <f>SUM(P387:P398)</f>
        <v>929825</v>
      </c>
      <c r="Q384" s="164">
        <f>SUM(Q387:Q396)</f>
        <v>0</v>
      </c>
      <c r="R384" s="164">
        <f>SUM(R387:R394)</f>
        <v>0</v>
      </c>
      <c r="S384" s="156"/>
    </row>
    <row r="385" spans="1:19" s="3" customFormat="1" ht="21">
      <c r="A385" s="228"/>
      <c r="B385" s="228"/>
      <c r="C385" s="229"/>
      <c r="D385" s="243" t="s">
        <v>436</v>
      </c>
      <c r="E385" s="220">
        <f t="shared" si="121"/>
        <v>85474</v>
      </c>
      <c r="F385" s="220">
        <f>SUM(G385:M385)</f>
        <v>85474</v>
      </c>
      <c r="G385" s="220">
        <f>SUM(G386:G394)</f>
        <v>5737</v>
      </c>
      <c r="H385" s="220">
        <f t="shared" ref="H385:R385" si="123">SUM(H387:H394)</f>
        <v>79737</v>
      </c>
      <c r="I385" s="220">
        <f t="shared" si="123"/>
        <v>0</v>
      </c>
      <c r="J385" s="220">
        <f t="shared" si="123"/>
        <v>0</v>
      </c>
      <c r="K385" s="220">
        <f t="shared" si="123"/>
        <v>0</v>
      </c>
      <c r="L385" s="220">
        <f t="shared" si="123"/>
        <v>0</v>
      </c>
      <c r="M385" s="220">
        <f t="shared" si="123"/>
        <v>0</v>
      </c>
      <c r="N385" s="220">
        <f t="shared" si="123"/>
        <v>0</v>
      </c>
      <c r="O385" s="220">
        <f t="shared" si="123"/>
        <v>0</v>
      </c>
      <c r="P385" s="220">
        <f t="shared" si="123"/>
        <v>0</v>
      </c>
      <c r="Q385" s="220">
        <f t="shared" si="123"/>
        <v>0</v>
      </c>
      <c r="R385" s="220">
        <f t="shared" si="123"/>
        <v>0</v>
      </c>
      <c r="S385" s="156"/>
    </row>
    <row r="386" spans="1:19" s="3" customFormat="1" ht="22.5">
      <c r="A386" s="228"/>
      <c r="B386" s="228"/>
      <c r="C386" s="229">
        <v>4010</v>
      </c>
      <c r="D386" s="171" t="s">
        <v>352</v>
      </c>
      <c r="E386" s="220">
        <f t="shared" si="121"/>
        <v>4800</v>
      </c>
      <c r="F386" s="220">
        <f>SUM(G386:M386)</f>
        <v>4800</v>
      </c>
      <c r="G386" s="220">
        <v>4800</v>
      </c>
      <c r="H386" s="220">
        <v>0</v>
      </c>
      <c r="I386" s="220">
        <v>0</v>
      </c>
      <c r="J386" s="220">
        <v>0</v>
      </c>
      <c r="K386" s="220">
        <v>0</v>
      </c>
      <c r="L386" s="220">
        <v>0</v>
      </c>
      <c r="M386" s="220">
        <v>0</v>
      </c>
      <c r="N386" s="220">
        <v>0</v>
      </c>
      <c r="O386" s="220">
        <v>0</v>
      </c>
      <c r="P386" s="220">
        <v>0</v>
      </c>
      <c r="Q386" s="220">
        <v>0</v>
      </c>
      <c r="R386" s="220">
        <v>0</v>
      </c>
      <c r="S386" s="156"/>
    </row>
    <row r="387" spans="1:19" s="3" customFormat="1" ht="24" customHeight="1">
      <c r="A387" s="228"/>
      <c r="B387" s="228"/>
      <c r="C387" s="184">
        <v>4110</v>
      </c>
      <c r="D387" s="171" t="s">
        <v>354</v>
      </c>
      <c r="E387" s="165">
        <f t="shared" si="121"/>
        <v>819</v>
      </c>
      <c r="F387" s="165">
        <f>SUM(G387:M387)</f>
        <v>819</v>
      </c>
      <c r="G387" s="248">
        <v>819</v>
      </c>
      <c r="H387" s="165">
        <v>0</v>
      </c>
      <c r="I387" s="165">
        <v>0</v>
      </c>
      <c r="J387" s="165">
        <v>0</v>
      </c>
      <c r="K387" s="165">
        <v>0</v>
      </c>
      <c r="L387" s="165">
        <v>0</v>
      </c>
      <c r="M387" s="165">
        <v>0</v>
      </c>
      <c r="N387" s="165">
        <v>0</v>
      </c>
      <c r="O387" s="165">
        <v>0</v>
      </c>
      <c r="P387" s="165">
        <v>0</v>
      </c>
      <c r="Q387" s="165">
        <v>0</v>
      </c>
      <c r="R387" s="165">
        <v>0</v>
      </c>
      <c r="S387" s="156"/>
    </row>
    <row r="388" spans="1:19" s="3" customFormat="1" ht="23.25" customHeight="1">
      <c r="A388" s="228"/>
      <c r="B388" s="193"/>
      <c r="C388" s="184">
        <v>4120</v>
      </c>
      <c r="D388" s="171" t="s">
        <v>355</v>
      </c>
      <c r="E388" s="165">
        <f t="shared" si="121"/>
        <v>118</v>
      </c>
      <c r="F388" s="165">
        <f t="shared" ref="F388:F397" si="124">SUM(G388:M388)</f>
        <v>118</v>
      </c>
      <c r="G388" s="248">
        <v>118</v>
      </c>
      <c r="H388" s="165">
        <v>0</v>
      </c>
      <c r="I388" s="165">
        <v>0</v>
      </c>
      <c r="J388" s="165">
        <v>0</v>
      </c>
      <c r="K388" s="165">
        <v>0</v>
      </c>
      <c r="L388" s="165">
        <v>0</v>
      </c>
      <c r="M388" s="220">
        <v>0</v>
      </c>
      <c r="N388" s="165">
        <v>0</v>
      </c>
      <c r="O388" s="165">
        <v>0</v>
      </c>
      <c r="P388" s="165">
        <v>0</v>
      </c>
      <c r="Q388" s="165">
        <v>0</v>
      </c>
      <c r="R388" s="165">
        <v>0</v>
      </c>
      <c r="S388" s="156"/>
    </row>
    <row r="389" spans="1:19" s="3" customFormat="1" ht="24.75" customHeight="1">
      <c r="A389" s="193"/>
      <c r="B389" s="193"/>
      <c r="C389" s="184">
        <v>4210</v>
      </c>
      <c r="D389" s="171" t="s">
        <v>357</v>
      </c>
      <c r="E389" s="165">
        <f t="shared" si="121"/>
        <v>5000</v>
      </c>
      <c r="F389" s="165">
        <f t="shared" si="124"/>
        <v>5000</v>
      </c>
      <c r="G389" s="165">
        <v>0</v>
      </c>
      <c r="H389" s="248">
        <v>5000</v>
      </c>
      <c r="I389" s="165">
        <v>0</v>
      </c>
      <c r="J389" s="165">
        <v>0</v>
      </c>
      <c r="K389" s="165">
        <v>0</v>
      </c>
      <c r="L389" s="165">
        <v>0</v>
      </c>
      <c r="M389" s="165">
        <v>0</v>
      </c>
      <c r="N389" s="165">
        <v>0</v>
      </c>
      <c r="O389" s="165">
        <v>0</v>
      </c>
      <c r="P389" s="165">
        <v>0</v>
      </c>
      <c r="Q389" s="165">
        <v>0</v>
      </c>
      <c r="R389" s="165">
        <v>0</v>
      </c>
      <c r="S389" s="156"/>
    </row>
    <row r="390" spans="1:19" s="3" customFormat="1" ht="22.5" customHeight="1">
      <c r="A390" s="193"/>
      <c r="B390" s="193"/>
      <c r="C390" s="184">
        <v>4260</v>
      </c>
      <c r="D390" s="171" t="s">
        <v>358</v>
      </c>
      <c r="E390" s="165">
        <f t="shared" si="121"/>
        <v>28870</v>
      </c>
      <c r="F390" s="165">
        <f t="shared" si="124"/>
        <v>28870</v>
      </c>
      <c r="G390" s="165">
        <v>0</v>
      </c>
      <c r="H390" s="248">
        <v>28870</v>
      </c>
      <c r="I390" s="165">
        <v>0</v>
      </c>
      <c r="J390" s="165">
        <v>0</v>
      </c>
      <c r="K390" s="165">
        <v>0</v>
      </c>
      <c r="L390" s="165">
        <v>0</v>
      </c>
      <c r="M390" s="165">
        <v>0</v>
      </c>
      <c r="N390" s="165">
        <v>0</v>
      </c>
      <c r="O390" s="165">
        <v>0</v>
      </c>
      <c r="P390" s="165">
        <v>0</v>
      </c>
      <c r="Q390" s="165">
        <v>0</v>
      </c>
      <c r="R390" s="165">
        <v>0</v>
      </c>
      <c r="S390" s="156"/>
    </row>
    <row r="391" spans="1:19" s="3" customFormat="1" ht="22.5">
      <c r="A391" s="193"/>
      <c r="B391" s="193"/>
      <c r="C391" s="184">
        <v>4270</v>
      </c>
      <c r="D391" s="171" t="s">
        <v>359</v>
      </c>
      <c r="E391" s="165">
        <f t="shared" si="121"/>
        <v>0</v>
      </c>
      <c r="F391" s="165">
        <f t="shared" si="124"/>
        <v>0</v>
      </c>
      <c r="G391" s="165">
        <v>0</v>
      </c>
      <c r="H391" s="248">
        <v>0</v>
      </c>
      <c r="I391" s="165">
        <v>0</v>
      </c>
      <c r="J391" s="165">
        <v>0</v>
      </c>
      <c r="K391" s="165">
        <v>0</v>
      </c>
      <c r="L391" s="165">
        <v>0</v>
      </c>
      <c r="M391" s="165">
        <v>0</v>
      </c>
      <c r="N391" s="165">
        <v>0</v>
      </c>
      <c r="O391" s="165">
        <v>0</v>
      </c>
      <c r="P391" s="165">
        <v>0</v>
      </c>
      <c r="Q391" s="165">
        <v>0</v>
      </c>
      <c r="R391" s="165">
        <v>0</v>
      </c>
      <c r="S391" s="156"/>
    </row>
    <row r="392" spans="1:19" s="3" customFormat="1" ht="20.25" customHeight="1">
      <c r="A392" s="193"/>
      <c r="B392" s="193"/>
      <c r="C392" s="184">
        <v>4300</v>
      </c>
      <c r="D392" s="171" t="s">
        <v>361</v>
      </c>
      <c r="E392" s="165">
        <f t="shared" si="121"/>
        <v>42667</v>
      </c>
      <c r="F392" s="165">
        <f t="shared" si="124"/>
        <v>42667</v>
      </c>
      <c r="G392" s="165">
        <v>0</v>
      </c>
      <c r="H392" s="248">
        <v>42667</v>
      </c>
      <c r="I392" s="165">
        <v>0</v>
      </c>
      <c r="J392" s="165">
        <v>0</v>
      </c>
      <c r="K392" s="165">
        <v>0</v>
      </c>
      <c r="L392" s="165">
        <v>0</v>
      </c>
      <c r="M392" s="165">
        <v>0</v>
      </c>
      <c r="N392" s="165">
        <v>0</v>
      </c>
      <c r="O392" s="165">
        <v>0</v>
      </c>
      <c r="P392" s="165">
        <v>0</v>
      </c>
      <c r="Q392" s="165">
        <v>0</v>
      </c>
      <c r="R392" s="165">
        <v>0</v>
      </c>
      <c r="S392" s="156"/>
    </row>
    <row r="393" spans="1:19" s="3" customFormat="1" ht="23.25" customHeight="1">
      <c r="A393" s="193"/>
      <c r="B393" s="193"/>
      <c r="C393" s="184">
        <v>4430</v>
      </c>
      <c r="D393" s="171" t="s">
        <v>319</v>
      </c>
      <c r="E393" s="165">
        <f t="shared" si="121"/>
        <v>3000</v>
      </c>
      <c r="F393" s="165">
        <f t="shared" si="124"/>
        <v>3000</v>
      </c>
      <c r="G393" s="165">
        <v>0</v>
      </c>
      <c r="H393" s="248">
        <v>3000</v>
      </c>
      <c r="I393" s="165">
        <v>0</v>
      </c>
      <c r="J393" s="165">
        <v>0</v>
      </c>
      <c r="K393" s="165">
        <v>0</v>
      </c>
      <c r="L393" s="165">
        <v>0</v>
      </c>
      <c r="M393" s="165">
        <v>0</v>
      </c>
      <c r="N393" s="165">
        <v>0</v>
      </c>
      <c r="O393" s="165">
        <v>0</v>
      </c>
      <c r="P393" s="165">
        <v>0</v>
      </c>
      <c r="Q393" s="165">
        <v>0</v>
      </c>
      <c r="R393" s="165">
        <v>0</v>
      </c>
      <c r="S393" s="156"/>
    </row>
    <row r="394" spans="1:19" s="3" customFormat="1" ht="31.5" customHeight="1">
      <c r="A394" s="193"/>
      <c r="B394" s="193"/>
      <c r="C394" s="184">
        <v>4610</v>
      </c>
      <c r="D394" s="185" t="s">
        <v>399</v>
      </c>
      <c r="E394" s="165">
        <f t="shared" si="121"/>
        <v>200</v>
      </c>
      <c r="F394" s="165">
        <f t="shared" si="124"/>
        <v>200</v>
      </c>
      <c r="G394" s="165">
        <v>0</v>
      </c>
      <c r="H394" s="248">
        <v>200</v>
      </c>
      <c r="I394" s="165">
        <v>0</v>
      </c>
      <c r="J394" s="165">
        <v>0</v>
      </c>
      <c r="K394" s="165">
        <v>0</v>
      </c>
      <c r="L394" s="165">
        <v>0</v>
      </c>
      <c r="M394" s="165">
        <v>0</v>
      </c>
      <c r="N394" s="165">
        <v>0</v>
      </c>
      <c r="O394" s="165">
        <v>0</v>
      </c>
      <c r="P394" s="165">
        <v>0</v>
      </c>
      <c r="Q394" s="165">
        <v>0</v>
      </c>
      <c r="R394" s="165">
        <v>0</v>
      </c>
      <c r="S394" s="156"/>
    </row>
    <row r="395" spans="1:19" s="3" customFormat="1" ht="35.25" customHeight="1">
      <c r="A395" s="193"/>
      <c r="B395" s="193"/>
      <c r="C395" s="184"/>
      <c r="D395" s="242" t="s">
        <v>408</v>
      </c>
      <c r="E395" s="166">
        <f t="shared" si="121"/>
        <v>1500</v>
      </c>
      <c r="F395" s="166">
        <f t="shared" si="124"/>
        <v>1500</v>
      </c>
      <c r="G395" s="166">
        <f>G396</f>
        <v>0</v>
      </c>
      <c r="H395" s="249">
        <f>H396</f>
        <v>1500</v>
      </c>
      <c r="I395" s="166">
        <f t="shared" ref="I395:R395" si="125">I396</f>
        <v>0</v>
      </c>
      <c r="J395" s="166">
        <f t="shared" si="125"/>
        <v>0</v>
      </c>
      <c r="K395" s="166">
        <f t="shared" si="125"/>
        <v>0</v>
      </c>
      <c r="L395" s="166">
        <f t="shared" si="125"/>
        <v>0</v>
      </c>
      <c r="M395" s="166">
        <f t="shared" si="125"/>
        <v>0</v>
      </c>
      <c r="N395" s="166">
        <f t="shared" si="125"/>
        <v>0</v>
      </c>
      <c r="O395" s="166">
        <f t="shared" si="125"/>
        <v>0</v>
      </c>
      <c r="P395" s="166">
        <f t="shared" si="125"/>
        <v>0</v>
      </c>
      <c r="Q395" s="166">
        <f t="shared" si="125"/>
        <v>0</v>
      </c>
      <c r="R395" s="166">
        <f t="shared" si="125"/>
        <v>0</v>
      </c>
      <c r="S395" s="156"/>
    </row>
    <row r="396" spans="1:19" s="3" customFormat="1" ht="45" customHeight="1">
      <c r="A396" s="193"/>
      <c r="B396" s="193"/>
      <c r="C396" s="184">
        <v>4210</v>
      </c>
      <c r="D396" s="171" t="s">
        <v>420</v>
      </c>
      <c r="E396" s="165">
        <f t="shared" si="121"/>
        <v>1500</v>
      </c>
      <c r="F396" s="165">
        <f t="shared" si="124"/>
        <v>1500</v>
      </c>
      <c r="G396" s="165">
        <v>0</v>
      </c>
      <c r="H396" s="165">
        <v>1500</v>
      </c>
      <c r="I396" s="165">
        <v>0</v>
      </c>
      <c r="J396" s="165">
        <v>0</v>
      </c>
      <c r="K396" s="165">
        <v>0</v>
      </c>
      <c r="L396" s="165">
        <v>0</v>
      </c>
      <c r="M396" s="165">
        <v>0</v>
      </c>
      <c r="N396" s="165">
        <v>0</v>
      </c>
      <c r="O396" s="165">
        <v>0</v>
      </c>
      <c r="P396" s="165">
        <v>0</v>
      </c>
      <c r="Q396" s="165">
        <v>0</v>
      </c>
      <c r="R396" s="165">
        <v>0</v>
      </c>
      <c r="S396" s="156"/>
    </row>
    <row r="397" spans="1:19" s="3" customFormat="1" ht="48.75" customHeight="1">
      <c r="A397" s="193"/>
      <c r="B397" s="193"/>
      <c r="C397" s="229">
        <v>6050</v>
      </c>
      <c r="D397" s="257" t="s">
        <v>467</v>
      </c>
      <c r="E397" s="165">
        <f t="shared" si="121"/>
        <v>353318</v>
      </c>
      <c r="F397" s="165">
        <f t="shared" si="124"/>
        <v>0</v>
      </c>
      <c r="G397" s="165">
        <v>0</v>
      </c>
      <c r="H397" s="165">
        <v>0</v>
      </c>
      <c r="I397" s="165">
        <v>0</v>
      </c>
      <c r="J397" s="165">
        <v>0</v>
      </c>
      <c r="K397" s="165">
        <v>0</v>
      </c>
      <c r="L397" s="165">
        <v>0</v>
      </c>
      <c r="M397" s="165">
        <v>0</v>
      </c>
      <c r="N397" s="220">
        <f>SUM(O397:R397)</f>
        <v>353318</v>
      </c>
      <c r="O397" s="220">
        <v>353318</v>
      </c>
      <c r="P397" s="220">
        <v>0</v>
      </c>
      <c r="Q397" s="165">
        <v>0</v>
      </c>
      <c r="R397" s="165">
        <v>0</v>
      </c>
      <c r="S397" s="156"/>
    </row>
    <row r="398" spans="1:19" s="3" customFormat="1" ht="45" customHeight="1">
      <c r="A398" s="193"/>
      <c r="B398" s="193"/>
      <c r="C398" s="229">
        <v>6057</v>
      </c>
      <c r="D398" s="257" t="s">
        <v>466</v>
      </c>
      <c r="E398" s="165">
        <f t="shared" si="121"/>
        <v>929825</v>
      </c>
      <c r="F398" s="165">
        <f t="shared" ref="F398:F415" si="126">SUM(G398:M398)</f>
        <v>0</v>
      </c>
      <c r="G398" s="165">
        <v>0</v>
      </c>
      <c r="H398" s="165">
        <v>0</v>
      </c>
      <c r="I398" s="165">
        <v>0</v>
      </c>
      <c r="J398" s="165">
        <v>0</v>
      </c>
      <c r="K398" s="165">
        <v>0</v>
      </c>
      <c r="L398" s="165">
        <v>0</v>
      </c>
      <c r="M398" s="165">
        <v>0</v>
      </c>
      <c r="N398" s="220">
        <f>O398+Q398+R398</f>
        <v>929825</v>
      </c>
      <c r="O398" s="220">
        <v>929825</v>
      </c>
      <c r="P398" s="220">
        <v>929825</v>
      </c>
      <c r="Q398" s="165">
        <v>0</v>
      </c>
      <c r="R398" s="165">
        <v>0</v>
      </c>
      <c r="S398" s="156"/>
    </row>
    <row r="399" spans="1:19" s="3" customFormat="1" ht="27" customHeight="1">
      <c r="A399" s="187"/>
      <c r="B399" s="179" t="s">
        <v>453</v>
      </c>
      <c r="C399" s="194"/>
      <c r="D399" s="195" t="s">
        <v>312</v>
      </c>
      <c r="E399" s="252">
        <f t="shared" si="121"/>
        <v>163500</v>
      </c>
      <c r="F399" s="164">
        <f t="shared" si="126"/>
        <v>113500</v>
      </c>
      <c r="G399" s="164">
        <f>SUM(G403)</f>
        <v>0</v>
      </c>
      <c r="H399" s="164">
        <f>SUM(H400:H403)</f>
        <v>113500</v>
      </c>
      <c r="I399" s="164">
        <f t="shared" ref="I399:R399" si="127">SUM(I403)</f>
        <v>0</v>
      </c>
      <c r="J399" s="164">
        <f t="shared" si="127"/>
        <v>0</v>
      </c>
      <c r="K399" s="164">
        <f t="shared" si="127"/>
        <v>0</v>
      </c>
      <c r="L399" s="164">
        <f t="shared" si="127"/>
        <v>0</v>
      </c>
      <c r="M399" s="164">
        <f t="shared" si="127"/>
        <v>0</v>
      </c>
      <c r="N399" s="164">
        <f>SUM(O399+Q399+R399)</f>
        <v>50000</v>
      </c>
      <c r="O399" s="164">
        <f>SUM(O400:O404)</f>
        <v>50000</v>
      </c>
      <c r="P399" s="164">
        <f t="shared" si="127"/>
        <v>0</v>
      </c>
      <c r="Q399" s="164">
        <f t="shared" si="127"/>
        <v>0</v>
      </c>
      <c r="R399" s="164">
        <f t="shared" si="127"/>
        <v>0</v>
      </c>
      <c r="S399" s="156"/>
    </row>
    <row r="400" spans="1:19" s="3" customFormat="1" ht="45.75" customHeight="1">
      <c r="A400" s="193"/>
      <c r="B400" s="250"/>
      <c r="C400" s="196">
        <v>4210</v>
      </c>
      <c r="D400" s="171" t="s">
        <v>443</v>
      </c>
      <c r="E400" s="165">
        <f t="shared" si="121"/>
        <v>4000</v>
      </c>
      <c r="F400" s="165">
        <f t="shared" si="126"/>
        <v>4000</v>
      </c>
      <c r="G400" s="165">
        <v>0</v>
      </c>
      <c r="H400" s="165">
        <v>4000</v>
      </c>
      <c r="I400" s="165">
        <v>0</v>
      </c>
      <c r="J400" s="165">
        <v>0</v>
      </c>
      <c r="K400" s="165">
        <v>0</v>
      </c>
      <c r="L400" s="165">
        <v>0</v>
      </c>
      <c r="M400" s="165">
        <v>0</v>
      </c>
      <c r="N400" s="165">
        <v>0</v>
      </c>
      <c r="O400" s="165">
        <v>0</v>
      </c>
      <c r="P400" s="165">
        <v>0</v>
      </c>
      <c r="Q400" s="165">
        <v>0</v>
      </c>
      <c r="R400" s="165">
        <v>0</v>
      </c>
      <c r="S400" s="156"/>
    </row>
    <row r="401" spans="1:19" s="3" customFormat="1" ht="73.5" customHeight="1">
      <c r="A401" s="228"/>
      <c r="B401" s="183"/>
      <c r="C401" s="197">
        <v>4300</v>
      </c>
      <c r="D401" s="198" t="s">
        <v>470</v>
      </c>
      <c r="E401" s="165">
        <f t="shared" si="121"/>
        <v>52000</v>
      </c>
      <c r="F401" s="163">
        <f t="shared" si="126"/>
        <v>52000</v>
      </c>
      <c r="G401" s="160">
        <v>0</v>
      </c>
      <c r="H401" s="160">
        <v>52000</v>
      </c>
      <c r="I401" s="160">
        <v>0</v>
      </c>
      <c r="J401" s="160">
        <v>0</v>
      </c>
      <c r="K401" s="160">
        <v>0</v>
      </c>
      <c r="L401" s="160">
        <v>0</v>
      </c>
      <c r="M401" s="160">
        <v>0</v>
      </c>
      <c r="N401" s="160">
        <v>0</v>
      </c>
      <c r="O401" s="162">
        <v>0</v>
      </c>
      <c r="P401" s="162">
        <v>0</v>
      </c>
      <c r="Q401" s="162">
        <v>0</v>
      </c>
      <c r="R401" s="162">
        <v>0</v>
      </c>
      <c r="S401" s="156"/>
    </row>
    <row r="402" spans="1:19" s="3" customFormat="1" ht="49.5" customHeight="1">
      <c r="A402" s="193"/>
      <c r="B402" s="183"/>
      <c r="C402" s="197">
        <v>4300</v>
      </c>
      <c r="D402" s="198" t="s">
        <v>444</v>
      </c>
      <c r="E402" s="165">
        <f t="shared" si="121"/>
        <v>7500</v>
      </c>
      <c r="F402" s="163">
        <f t="shared" si="126"/>
        <v>7500</v>
      </c>
      <c r="G402" s="160">
        <v>0</v>
      </c>
      <c r="H402" s="160">
        <v>7500</v>
      </c>
      <c r="I402" s="160">
        <v>0</v>
      </c>
      <c r="J402" s="160">
        <v>0</v>
      </c>
      <c r="K402" s="160">
        <v>0</v>
      </c>
      <c r="L402" s="160">
        <v>0</v>
      </c>
      <c r="M402" s="160">
        <v>0</v>
      </c>
      <c r="N402" s="160">
        <v>0</v>
      </c>
      <c r="O402" s="162">
        <v>0</v>
      </c>
      <c r="P402" s="162">
        <v>0</v>
      </c>
      <c r="Q402" s="162">
        <v>0</v>
      </c>
      <c r="R402" s="162">
        <v>0</v>
      </c>
      <c r="S402" s="156"/>
    </row>
    <row r="403" spans="1:19" s="3" customFormat="1" ht="30" customHeight="1">
      <c r="A403" s="193"/>
      <c r="B403" s="183"/>
      <c r="C403" s="197">
        <v>4300</v>
      </c>
      <c r="D403" s="198" t="s">
        <v>463</v>
      </c>
      <c r="E403" s="165">
        <f t="shared" si="121"/>
        <v>50000</v>
      </c>
      <c r="F403" s="163">
        <f t="shared" si="126"/>
        <v>50000</v>
      </c>
      <c r="G403" s="160">
        <v>0</v>
      </c>
      <c r="H403" s="160">
        <v>50000</v>
      </c>
      <c r="I403" s="160">
        <v>0</v>
      </c>
      <c r="J403" s="160">
        <v>0</v>
      </c>
      <c r="K403" s="160">
        <v>0</v>
      </c>
      <c r="L403" s="160">
        <v>0</v>
      </c>
      <c r="M403" s="160">
        <v>0</v>
      </c>
      <c r="N403" s="160">
        <v>0</v>
      </c>
      <c r="O403" s="162">
        <v>0</v>
      </c>
      <c r="P403" s="162">
        <v>0</v>
      </c>
      <c r="Q403" s="162">
        <v>0</v>
      </c>
      <c r="R403" s="162">
        <v>0</v>
      </c>
      <c r="S403" s="156"/>
    </row>
    <row r="404" spans="1:19" s="3" customFormat="1" ht="46.5" customHeight="1">
      <c r="A404" s="193"/>
      <c r="B404" s="183"/>
      <c r="C404" s="197">
        <v>6050</v>
      </c>
      <c r="D404" s="198" t="s">
        <v>468</v>
      </c>
      <c r="E404" s="165">
        <f t="shared" si="121"/>
        <v>50000</v>
      </c>
      <c r="F404" s="163">
        <f t="shared" si="126"/>
        <v>0</v>
      </c>
      <c r="G404" s="160">
        <v>0</v>
      </c>
      <c r="H404" s="160">
        <v>0</v>
      </c>
      <c r="I404" s="160">
        <v>0</v>
      </c>
      <c r="J404" s="160">
        <v>0</v>
      </c>
      <c r="K404" s="160">
        <v>0</v>
      </c>
      <c r="L404" s="160">
        <v>0</v>
      </c>
      <c r="M404" s="160">
        <v>0</v>
      </c>
      <c r="N404" s="160">
        <f>SUM(O404+Q404+R404)</f>
        <v>50000</v>
      </c>
      <c r="O404" s="162">
        <v>50000</v>
      </c>
      <c r="P404" s="162">
        <v>0</v>
      </c>
      <c r="Q404" s="162">
        <v>0</v>
      </c>
      <c r="R404" s="162">
        <v>0</v>
      </c>
      <c r="S404" s="156"/>
    </row>
    <row r="405" spans="1:19" s="3" customFormat="1" ht="29.25" customHeight="1">
      <c r="A405" s="187"/>
      <c r="B405" s="199">
        <v>90003</v>
      </c>
      <c r="C405" s="194"/>
      <c r="D405" s="195" t="s">
        <v>469</v>
      </c>
      <c r="E405" s="252">
        <f t="shared" si="121"/>
        <v>31500</v>
      </c>
      <c r="F405" s="164">
        <f t="shared" si="126"/>
        <v>25000</v>
      </c>
      <c r="G405" s="164">
        <f>SUM(G406:G407)</f>
        <v>0</v>
      </c>
      <c r="H405" s="164">
        <f>SUM(H406:H408)</f>
        <v>25000</v>
      </c>
      <c r="I405" s="164">
        <f>SUM(I406:I407)</f>
        <v>0</v>
      </c>
      <c r="J405" s="164">
        <f>SUM(J406:J407)</f>
        <v>0</v>
      </c>
      <c r="K405" s="164">
        <f>SUM(K406:K407)</f>
        <v>0</v>
      </c>
      <c r="L405" s="164">
        <f>SUM(L406:L407)</f>
        <v>0</v>
      </c>
      <c r="M405" s="164">
        <f>SUM(M406:M407)</f>
        <v>0</v>
      </c>
      <c r="N405" s="164">
        <f>SUM(O405+Q405+R405)</f>
        <v>6500</v>
      </c>
      <c r="O405" s="164">
        <f>SUM(O406:O408)</f>
        <v>6500</v>
      </c>
      <c r="P405" s="164">
        <f>SUM(P406:P408)</f>
        <v>0</v>
      </c>
      <c r="Q405" s="164">
        <f>SUM(Q406:Q408)</f>
        <v>0</v>
      </c>
      <c r="R405" s="164">
        <f>SUM(R406:R408)</f>
        <v>0</v>
      </c>
      <c r="S405" s="156"/>
    </row>
    <row r="406" spans="1:19" s="3" customFormat="1" ht="30.75" customHeight="1">
      <c r="A406" s="188"/>
      <c r="B406" s="239"/>
      <c r="C406" s="197">
        <v>4210</v>
      </c>
      <c r="D406" s="171" t="s">
        <v>357</v>
      </c>
      <c r="E406" s="165">
        <f t="shared" si="121"/>
        <v>8000</v>
      </c>
      <c r="F406" s="163">
        <f t="shared" si="126"/>
        <v>8000</v>
      </c>
      <c r="G406" s="160">
        <v>0</v>
      </c>
      <c r="H406" s="160">
        <v>8000</v>
      </c>
      <c r="I406" s="160">
        <v>0</v>
      </c>
      <c r="J406" s="160">
        <v>0</v>
      </c>
      <c r="K406" s="160">
        <v>0</v>
      </c>
      <c r="L406" s="160">
        <v>0</v>
      </c>
      <c r="M406" s="160">
        <v>0</v>
      </c>
      <c r="N406" s="220">
        <f t="shared" ref="N406:N408" si="128">SUM(O406+Q406+R406)</f>
        <v>0</v>
      </c>
      <c r="O406" s="162">
        <v>0</v>
      </c>
      <c r="P406" s="162">
        <v>0</v>
      </c>
      <c r="Q406" s="162">
        <v>0</v>
      </c>
      <c r="R406" s="162">
        <v>0</v>
      </c>
      <c r="S406" s="156"/>
    </row>
    <row r="407" spans="1:19" s="3" customFormat="1" ht="39" customHeight="1">
      <c r="A407" s="228"/>
      <c r="B407" s="200"/>
      <c r="C407" s="197">
        <v>4300</v>
      </c>
      <c r="D407" s="171" t="s">
        <v>421</v>
      </c>
      <c r="E407" s="165">
        <f t="shared" si="121"/>
        <v>17000</v>
      </c>
      <c r="F407" s="163">
        <f t="shared" si="126"/>
        <v>17000</v>
      </c>
      <c r="G407" s="160">
        <v>0</v>
      </c>
      <c r="H407" s="160">
        <v>17000</v>
      </c>
      <c r="I407" s="160">
        <v>0</v>
      </c>
      <c r="J407" s="160">
        <v>0</v>
      </c>
      <c r="K407" s="160">
        <v>0</v>
      </c>
      <c r="L407" s="160">
        <v>0</v>
      </c>
      <c r="M407" s="160">
        <v>0</v>
      </c>
      <c r="N407" s="220">
        <f t="shared" si="128"/>
        <v>0</v>
      </c>
      <c r="O407" s="162">
        <v>0</v>
      </c>
      <c r="P407" s="162">
        <v>0</v>
      </c>
      <c r="Q407" s="162">
        <v>0</v>
      </c>
      <c r="R407" s="162">
        <v>0</v>
      </c>
      <c r="S407" s="156"/>
    </row>
    <row r="408" spans="1:19" s="3" customFormat="1" ht="35.25" customHeight="1">
      <c r="A408" s="188"/>
      <c r="B408" s="200"/>
      <c r="C408" s="197">
        <v>6060</v>
      </c>
      <c r="D408" s="171" t="s">
        <v>456</v>
      </c>
      <c r="E408" s="165">
        <f t="shared" si="121"/>
        <v>6500</v>
      </c>
      <c r="F408" s="163">
        <f t="shared" si="126"/>
        <v>0</v>
      </c>
      <c r="G408" s="160">
        <v>0</v>
      </c>
      <c r="H408" s="160">
        <v>0</v>
      </c>
      <c r="I408" s="160">
        <v>0</v>
      </c>
      <c r="J408" s="160">
        <v>0</v>
      </c>
      <c r="K408" s="160">
        <v>0</v>
      </c>
      <c r="L408" s="160">
        <v>0</v>
      </c>
      <c r="M408" s="160">
        <v>0</v>
      </c>
      <c r="N408" s="220">
        <f t="shared" si="128"/>
        <v>6500</v>
      </c>
      <c r="O408" s="162">
        <v>6500</v>
      </c>
      <c r="P408" s="162">
        <v>0</v>
      </c>
      <c r="Q408" s="162">
        <v>0</v>
      </c>
      <c r="R408" s="162">
        <v>0</v>
      </c>
      <c r="S408" s="156"/>
    </row>
    <row r="409" spans="1:19" s="3" customFormat="1" ht="31.5" customHeight="1">
      <c r="A409" s="187"/>
      <c r="B409" s="201">
        <v>90004</v>
      </c>
      <c r="C409" s="202"/>
      <c r="D409" s="203" t="s">
        <v>313</v>
      </c>
      <c r="E409" s="252">
        <f t="shared" si="121"/>
        <v>1500</v>
      </c>
      <c r="F409" s="164">
        <f t="shared" si="126"/>
        <v>1500</v>
      </c>
      <c r="G409" s="164">
        <f>G410</f>
        <v>0</v>
      </c>
      <c r="H409" s="164">
        <f>SUM(H410:H410)</f>
        <v>1500</v>
      </c>
      <c r="I409" s="164">
        <f>I410</f>
        <v>0</v>
      </c>
      <c r="J409" s="164">
        <f>J410</f>
        <v>0</v>
      </c>
      <c r="K409" s="164">
        <f t="shared" ref="K409:M409" si="129">K410</f>
        <v>0</v>
      </c>
      <c r="L409" s="164">
        <f t="shared" si="129"/>
        <v>0</v>
      </c>
      <c r="M409" s="164">
        <f t="shared" si="129"/>
        <v>0</v>
      </c>
      <c r="N409" s="164">
        <f>O409+Q409+R409</f>
        <v>0</v>
      </c>
      <c r="O409" s="164">
        <f>O410</f>
        <v>0</v>
      </c>
      <c r="P409" s="164">
        <f>P410</f>
        <v>0</v>
      </c>
      <c r="Q409" s="164">
        <f>Q410</f>
        <v>0</v>
      </c>
      <c r="R409" s="164">
        <f>R410</f>
        <v>0</v>
      </c>
      <c r="S409" s="156"/>
    </row>
    <row r="410" spans="1:19" s="3" customFormat="1" ht="60.75" customHeight="1">
      <c r="A410" s="188"/>
      <c r="B410" s="265"/>
      <c r="C410" s="197">
        <v>4210</v>
      </c>
      <c r="D410" s="171" t="s">
        <v>419</v>
      </c>
      <c r="E410" s="165">
        <f t="shared" si="121"/>
        <v>1500</v>
      </c>
      <c r="F410" s="163">
        <f t="shared" si="126"/>
        <v>1500</v>
      </c>
      <c r="G410" s="160">
        <v>0</v>
      </c>
      <c r="H410" s="160">
        <v>1500</v>
      </c>
      <c r="I410" s="160">
        <v>0</v>
      </c>
      <c r="J410" s="160">
        <v>0</v>
      </c>
      <c r="K410" s="160">
        <v>0</v>
      </c>
      <c r="L410" s="160">
        <v>0</v>
      </c>
      <c r="M410" s="160">
        <v>0</v>
      </c>
      <c r="N410" s="160">
        <v>0</v>
      </c>
      <c r="O410" s="162">
        <v>0</v>
      </c>
      <c r="P410" s="162">
        <v>0</v>
      </c>
      <c r="Q410" s="162">
        <v>0</v>
      </c>
      <c r="R410" s="162">
        <v>0</v>
      </c>
      <c r="S410" s="156"/>
    </row>
    <row r="411" spans="1:19" s="3" customFormat="1" ht="28.5" customHeight="1">
      <c r="A411" s="187"/>
      <c r="B411" s="199">
        <v>90015</v>
      </c>
      <c r="C411" s="194"/>
      <c r="D411" s="181" t="s">
        <v>314</v>
      </c>
      <c r="E411" s="252">
        <f t="shared" si="121"/>
        <v>293444</v>
      </c>
      <c r="F411" s="164">
        <f t="shared" si="126"/>
        <v>293444</v>
      </c>
      <c r="G411" s="164">
        <f>SUM(G412:G414)</f>
        <v>0</v>
      </c>
      <c r="H411" s="164">
        <f t="shared" ref="H411:M411" si="130">SUM(H412:H414)</f>
        <v>293444</v>
      </c>
      <c r="I411" s="164">
        <f t="shared" si="130"/>
        <v>0</v>
      </c>
      <c r="J411" s="164">
        <f t="shared" si="130"/>
        <v>0</v>
      </c>
      <c r="K411" s="164">
        <f t="shared" si="130"/>
        <v>0</v>
      </c>
      <c r="L411" s="164">
        <f t="shared" si="130"/>
        <v>0</v>
      </c>
      <c r="M411" s="164">
        <f t="shared" si="130"/>
        <v>0</v>
      </c>
      <c r="N411" s="164">
        <f>SUM(N412:N413)</f>
        <v>0</v>
      </c>
      <c r="O411" s="164">
        <f>SUM(O412:O413)</f>
        <v>0</v>
      </c>
      <c r="P411" s="164">
        <f>SUM(P412:P413)</f>
        <v>0</v>
      </c>
      <c r="Q411" s="164">
        <f>SUM(Q412:Q413)</f>
        <v>0</v>
      </c>
      <c r="R411" s="164">
        <f>SUM(R412:R413)</f>
        <v>0</v>
      </c>
      <c r="S411" s="156"/>
    </row>
    <row r="412" spans="1:19" s="3" customFormat="1" ht="26.25" customHeight="1">
      <c r="A412" s="188"/>
      <c r="B412" s="239"/>
      <c r="C412" s="197">
        <v>4260</v>
      </c>
      <c r="D412" s="171" t="s">
        <v>358</v>
      </c>
      <c r="E412" s="165">
        <f t="shared" si="121"/>
        <v>100000</v>
      </c>
      <c r="F412" s="163">
        <f t="shared" si="126"/>
        <v>100000</v>
      </c>
      <c r="G412" s="160">
        <v>0</v>
      </c>
      <c r="H412" s="160">
        <v>100000</v>
      </c>
      <c r="I412" s="160">
        <v>0</v>
      </c>
      <c r="J412" s="160">
        <v>0</v>
      </c>
      <c r="K412" s="160">
        <v>0</v>
      </c>
      <c r="L412" s="160">
        <v>0</v>
      </c>
      <c r="M412" s="160">
        <v>0</v>
      </c>
      <c r="N412" s="160">
        <v>0</v>
      </c>
      <c r="O412" s="162">
        <v>0</v>
      </c>
      <c r="P412" s="162">
        <v>0</v>
      </c>
      <c r="Q412" s="162">
        <v>0</v>
      </c>
      <c r="R412" s="162">
        <v>0</v>
      </c>
      <c r="S412" s="156"/>
    </row>
    <row r="413" spans="1:19" s="3" customFormat="1" ht="30" customHeight="1">
      <c r="A413" s="188"/>
      <c r="B413" s="200"/>
      <c r="C413" s="197">
        <v>4270</v>
      </c>
      <c r="D413" s="171" t="s">
        <v>359</v>
      </c>
      <c r="E413" s="165">
        <f t="shared" si="121"/>
        <v>190000</v>
      </c>
      <c r="F413" s="163">
        <f t="shared" si="126"/>
        <v>190000</v>
      </c>
      <c r="G413" s="160">
        <v>0</v>
      </c>
      <c r="H413" s="160">
        <v>190000</v>
      </c>
      <c r="I413" s="160">
        <v>0</v>
      </c>
      <c r="J413" s="160">
        <v>0</v>
      </c>
      <c r="K413" s="160">
        <v>0</v>
      </c>
      <c r="L413" s="160">
        <v>0</v>
      </c>
      <c r="M413" s="160">
        <v>0</v>
      </c>
      <c r="N413" s="160">
        <v>0</v>
      </c>
      <c r="O413" s="162">
        <v>0</v>
      </c>
      <c r="P413" s="162">
        <v>0</v>
      </c>
      <c r="Q413" s="162">
        <v>0</v>
      </c>
      <c r="R413" s="162">
        <v>0</v>
      </c>
      <c r="S413" s="156"/>
    </row>
    <row r="414" spans="1:19" s="3" customFormat="1" ht="27.75" customHeight="1">
      <c r="A414" s="188"/>
      <c r="B414" s="200"/>
      <c r="C414" s="197">
        <v>4300</v>
      </c>
      <c r="D414" s="171" t="s">
        <v>361</v>
      </c>
      <c r="E414" s="165">
        <f t="shared" si="121"/>
        <v>3444</v>
      </c>
      <c r="F414" s="163">
        <f t="shared" si="126"/>
        <v>3444</v>
      </c>
      <c r="G414" s="160">
        <v>0</v>
      </c>
      <c r="H414" s="160">
        <v>3444</v>
      </c>
      <c r="I414" s="160">
        <v>0</v>
      </c>
      <c r="J414" s="160">
        <v>0</v>
      </c>
      <c r="K414" s="160">
        <v>0</v>
      </c>
      <c r="L414" s="160">
        <v>0</v>
      </c>
      <c r="M414" s="160">
        <v>0</v>
      </c>
      <c r="N414" s="160">
        <v>0</v>
      </c>
      <c r="O414" s="162">
        <v>0</v>
      </c>
      <c r="P414" s="162">
        <v>0</v>
      </c>
      <c r="Q414" s="162">
        <v>0</v>
      </c>
      <c r="R414" s="162">
        <v>0</v>
      </c>
      <c r="S414" s="156"/>
    </row>
    <row r="415" spans="1:19" s="3" customFormat="1" ht="23.25" customHeight="1">
      <c r="A415" s="187"/>
      <c r="B415" s="199">
        <v>90095</v>
      </c>
      <c r="C415" s="205"/>
      <c r="D415" s="181" t="s">
        <v>315</v>
      </c>
      <c r="E415" s="252">
        <f t="shared" si="121"/>
        <v>512176</v>
      </c>
      <c r="F415" s="164">
        <f t="shared" si="126"/>
        <v>512176</v>
      </c>
      <c r="G415" s="164">
        <f t="shared" ref="G415:M415" si="131">SUM(G416:G430)</f>
        <v>431176</v>
      </c>
      <c r="H415" s="164">
        <f t="shared" si="131"/>
        <v>78000</v>
      </c>
      <c r="I415" s="164">
        <f t="shared" si="131"/>
        <v>0</v>
      </c>
      <c r="J415" s="164">
        <f t="shared" si="131"/>
        <v>3000</v>
      </c>
      <c r="K415" s="164">
        <f t="shared" si="131"/>
        <v>0</v>
      </c>
      <c r="L415" s="164">
        <f t="shared" si="131"/>
        <v>0</v>
      </c>
      <c r="M415" s="164">
        <f t="shared" si="131"/>
        <v>0</v>
      </c>
      <c r="N415" s="164">
        <f>SUM(O415+Q415+R415)</f>
        <v>0</v>
      </c>
      <c r="O415" s="164">
        <f>SUM(O416:O430)</f>
        <v>0</v>
      </c>
      <c r="P415" s="164">
        <f>SUM(P416:P430)</f>
        <v>0</v>
      </c>
      <c r="Q415" s="164">
        <f>SUM(Q416:Q430)</f>
        <v>0</v>
      </c>
      <c r="R415" s="164">
        <f>SUM(R416:R430)</f>
        <v>0</v>
      </c>
      <c r="S415" s="156"/>
    </row>
    <row r="416" spans="1:19" s="3" customFormat="1" ht="39" customHeight="1">
      <c r="A416" s="188"/>
      <c r="B416" s="239"/>
      <c r="C416" s="197">
        <v>3020</v>
      </c>
      <c r="D416" s="171" t="s">
        <v>369</v>
      </c>
      <c r="E416" s="165">
        <f t="shared" si="121"/>
        <v>3000</v>
      </c>
      <c r="F416" s="163">
        <f t="shared" ref="F416:F430" si="132">SUM(G416:M416)</f>
        <v>3000</v>
      </c>
      <c r="G416" s="160">
        <v>0</v>
      </c>
      <c r="H416" s="160">
        <v>0</v>
      </c>
      <c r="I416" s="160">
        <v>0</v>
      </c>
      <c r="J416" s="160">
        <v>3000</v>
      </c>
      <c r="K416" s="160">
        <v>0</v>
      </c>
      <c r="L416" s="160">
        <v>0</v>
      </c>
      <c r="M416" s="160">
        <v>0</v>
      </c>
      <c r="N416" s="220">
        <f t="shared" ref="N416:N430" si="133">SUM(O416+Q416+R416)</f>
        <v>0</v>
      </c>
      <c r="O416" s="162">
        <v>0</v>
      </c>
      <c r="P416" s="162">
        <v>0</v>
      </c>
      <c r="Q416" s="162">
        <v>0</v>
      </c>
      <c r="R416" s="162">
        <v>0</v>
      </c>
      <c r="S416" s="156"/>
    </row>
    <row r="417" spans="1:19" s="3" customFormat="1" ht="22.5">
      <c r="A417" s="228"/>
      <c r="B417" s="200"/>
      <c r="C417" s="197">
        <v>4010</v>
      </c>
      <c r="D417" s="171" t="s">
        <v>352</v>
      </c>
      <c r="E417" s="165">
        <f t="shared" si="121"/>
        <v>333609</v>
      </c>
      <c r="F417" s="163">
        <f t="shared" si="132"/>
        <v>333609</v>
      </c>
      <c r="G417" s="160">
        <v>333609</v>
      </c>
      <c r="H417" s="160">
        <v>0</v>
      </c>
      <c r="I417" s="160">
        <v>0</v>
      </c>
      <c r="J417" s="160">
        <v>0</v>
      </c>
      <c r="K417" s="160">
        <v>0</v>
      </c>
      <c r="L417" s="160">
        <v>0</v>
      </c>
      <c r="M417" s="160">
        <v>0</v>
      </c>
      <c r="N417" s="220">
        <f t="shared" si="133"/>
        <v>0</v>
      </c>
      <c r="O417" s="162">
        <v>0</v>
      </c>
      <c r="P417" s="162">
        <v>0</v>
      </c>
      <c r="Q417" s="162">
        <v>0</v>
      </c>
      <c r="R417" s="162">
        <v>0</v>
      </c>
      <c r="S417" s="156"/>
    </row>
    <row r="418" spans="1:19" s="3" customFormat="1" ht="27.75" customHeight="1">
      <c r="A418" s="188"/>
      <c r="B418" s="200"/>
      <c r="C418" s="197">
        <v>4040</v>
      </c>
      <c r="D418" s="171" t="s">
        <v>353</v>
      </c>
      <c r="E418" s="165">
        <f t="shared" si="121"/>
        <v>26613</v>
      </c>
      <c r="F418" s="163">
        <f t="shared" si="132"/>
        <v>26613</v>
      </c>
      <c r="G418" s="160">
        <v>26613</v>
      </c>
      <c r="H418" s="160">
        <v>0</v>
      </c>
      <c r="I418" s="160">
        <v>0</v>
      </c>
      <c r="J418" s="160">
        <v>0</v>
      </c>
      <c r="K418" s="160">
        <v>0</v>
      </c>
      <c r="L418" s="160">
        <v>0</v>
      </c>
      <c r="M418" s="160">
        <v>0</v>
      </c>
      <c r="N418" s="220">
        <f t="shared" si="133"/>
        <v>0</v>
      </c>
      <c r="O418" s="162">
        <v>0</v>
      </c>
      <c r="P418" s="162">
        <v>0</v>
      </c>
      <c r="Q418" s="162">
        <v>0</v>
      </c>
      <c r="R418" s="162">
        <v>0</v>
      </c>
      <c r="S418" s="156"/>
    </row>
    <row r="419" spans="1:19" s="3" customFormat="1" ht="22.5">
      <c r="A419" s="188"/>
      <c r="B419" s="200"/>
      <c r="C419" s="197">
        <v>4110</v>
      </c>
      <c r="D419" s="171" t="s">
        <v>354</v>
      </c>
      <c r="E419" s="165">
        <f t="shared" si="121"/>
        <v>62210</v>
      </c>
      <c r="F419" s="163">
        <f t="shared" si="132"/>
        <v>62210</v>
      </c>
      <c r="G419" s="160">
        <v>62210</v>
      </c>
      <c r="H419" s="160">
        <v>0</v>
      </c>
      <c r="I419" s="160">
        <v>0</v>
      </c>
      <c r="J419" s="160">
        <v>0</v>
      </c>
      <c r="K419" s="160">
        <v>0</v>
      </c>
      <c r="L419" s="160">
        <v>0</v>
      </c>
      <c r="M419" s="160">
        <v>0</v>
      </c>
      <c r="N419" s="220">
        <f t="shared" si="133"/>
        <v>0</v>
      </c>
      <c r="O419" s="162">
        <v>0</v>
      </c>
      <c r="P419" s="162">
        <v>0</v>
      </c>
      <c r="Q419" s="162">
        <v>0</v>
      </c>
      <c r="R419" s="162">
        <v>0</v>
      </c>
      <c r="S419" s="156"/>
    </row>
    <row r="420" spans="1:19" s="3" customFormat="1" ht="24" customHeight="1">
      <c r="A420" s="188"/>
      <c r="B420" s="200"/>
      <c r="C420" s="197">
        <v>4120</v>
      </c>
      <c r="D420" s="171" t="s">
        <v>355</v>
      </c>
      <c r="E420" s="165">
        <f t="shared" si="121"/>
        <v>7744</v>
      </c>
      <c r="F420" s="163">
        <f t="shared" si="132"/>
        <v>7744</v>
      </c>
      <c r="G420" s="160">
        <v>7744</v>
      </c>
      <c r="H420" s="160">
        <v>0</v>
      </c>
      <c r="I420" s="160">
        <v>0</v>
      </c>
      <c r="J420" s="160">
        <v>0</v>
      </c>
      <c r="K420" s="160">
        <v>0</v>
      </c>
      <c r="L420" s="160">
        <v>0</v>
      </c>
      <c r="M420" s="160">
        <v>0</v>
      </c>
      <c r="N420" s="220">
        <f t="shared" si="133"/>
        <v>0</v>
      </c>
      <c r="O420" s="162">
        <v>0</v>
      </c>
      <c r="P420" s="162">
        <v>0</v>
      </c>
      <c r="Q420" s="162">
        <v>0</v>
      </c>
      <c r="R420" s="162">
        <v>0</v>
      </c>
      <c r="S420" s="156"/>
    </row>
    <row r="421" spans="1:19" s="3" customFormat="1" ht="27.75" customHeight="1">
      <c r="A421" s="188"/>
      <c r="B421" s="200"/>
      <c r="C421" s="197">
        <v>4170</v>
      </c>
      <c r="D421" s="171" t="s">
        <v>375</v>
      </c>
      <c r="E421" s="165">
        <f t="shared" si="121"/>
        <v>1000</v>
      </c>
      <c r="F421" s="163">
        <f t="shared" si="132"/>
        <v>1000</v>
      </c>
      <c r="G421" s="160">
        <v>1000</v>
      </c>
      <c r="H421" s="160">
        <v>0</v>
      </c>
      <c r="I421" s="160">
        <v>0</v>
      </c>
      <c r="J421" s="160">
        <v>0</v>
      </c>
      <c r="K421" s="160">
        <v>0</v>
      </c>
      <c r="L421" s="160">
        <v>0</v>
      </c>
      <c r="M421" s="160">
        <v>0</v>
      </c>
      <c r="N421" s="220">
        <f t="shared" si="133"/>
        <v>0</v>
      </c>
      <c r="O421" s="162">
        <v>0</v>
      </c>
      <c r="P421" s="162">
        <v>0</v>
      </c>
      <c r="Q421" s="162">
        <v>0</v>
      </c>
      <c r="R421" s="162">
        <v>0</v>
      </c>
      <c r="S421" s="156"/>
    </row>
    <row r="422" spans="1:19" s="3" customFormat="1" ht="23.25" customHeight="1">
      <c r="A422" s="188"/>
      <c r="B422" s="200"/>
      <c r="C422" s="197">
        <v>4210</v>
      </c>
      <c r="D422" s="171" t="s">
        <v>357</v>
      </c>
      <c r="E422" s="165">
        <f t="shared" si="121"/>
        <v>50000</v>
      </c>
      <c r="F422" s="163">
        <f t="shared" si="132"/>
        <v>50000</v>
      </c>
      <c r="G422" s="160">
        <v>0</v>
      </c>
      <c r="H422" s="160">
        <v>50000</v>
      </c>
      <c r="I422" s="160">
        <v>0</v>
      </c>
      <c r="J422" s="160">
        <v>0</v>
      </c>
      <c r="K422" s="160">
        <v>0</v>
      </c>
      <c r="L422" s="160">
        <v>0</v>
      </c>
      <c r="M422" s="160">
        <v>0</v>
      </c>
      <c r="N422" s="220">
        <f t="shared" si="133"/>
        <v>0</v>
      </c>
      <c r="O422" s="162">
        <v>0</v>
      </c>
      <c r="P422" s="162">
        <v>0</v>
      </c>
      <c r="Q422" s="162">
        <v>0</v>
      </c>
      <c r="R422" s="162">
        <v>0</v>
      </c>
      <c r="S422" s="156"/>
    </row>
    <row r="423" spans="1:19" s="3" customFormat="1" ht="24.75" customHeight="1">
      <c r="A423" s="188"/>
      <c r="B423" s="200"/>
      <c r="C423" s="197">
        <v>4220</v>
      </c>
      <c r="D423" s="171" t="s">
        <v>372</v>
      </c>
      <c r="E423" s="165">
        <f t="shared" si="121"/>
        <v>200</v>
      </c>
      <c r="F423" s="163">
        <f t="shared" si="132"/>
        <v>200</v>
      </c>
      <c r="G423" s="160">
        <v>0</v>
      </c>
      <c r="H423" s="160">
        <v>200</v>
      </c>
      <c r="I423" s="160">
        <v>0</v>
      </c>
      <c r="J423" s="160">
        <v>0</v>
      </c>
      <c r="K423" s="160">
        <v>0</v>
      </c>
      <c r="L423" s="160">
        <v>0</v>
      </c>
      <c r="M423" s="160">
        <v>0</v>
      </c>
      <c r="N423" s="220">
        <f t="shared" si="133"/>
        <v>0</v>
      </c>
      <c r="O423" s="162">
        <v>0</v>
      </c>
      <c r="P423" s="162">
        <v>0</v>
      </c>
      <c r="Q423" s="162">
        <v>0</v>
      </c>
      <c r="R423" s="162">
        <v>0</v>
      </c>
      <c r="S423" s="156"/>
    </row>
    <row r="424" spans="1:19" s="3" customFormat="1" ht="22.5">
      <c r="A424" s="188"/>
      <c r="B424" s="200"/>
      <c r="C424" s="197">
        <v>4280</v>
      </c>
      <c r="D424" s="171" t="s">
        <v>360</v>
      </c>
      <c r="E424" s="165">
        <f t="shared" si="121"/>
        <v>500</v>
      </c>
      <c r="F424" s="163">
        <f t="shared" si="132"/>
        <v>500</v>
      </c>
      <c r="G424" s="160">
        <v>0</v>
      </c>
      <c r="H424" s="160">
        <v>500</v>
      </c>
      <c r="I424" s="160">
        <v>0</v>
      </c>
      <c r="J424" s="160">
        <v>0</v>
      </c>
      <c r="K424" s="160">
        <v>0</v>
      </c>
      <c r="L424" s="160">
        <v>0</v>
      </c>
      <c r="M424" s="160">
        <v>0</v>
      </c>
      <c r="N424" s="220">
        <f t="shared" si="133"/>
        <v>0</v>
      </c>
      <c r="O424" s="162">
        <v>0</v>
      </c>
      <c r="P424" s="162">
        <v>0</v>
      </c>
      <c r="Q424" s="162">
        <v>0</v>
      </c>
      <c r="R424" s="162">
        <v>0</v>
      </c>
      <c r="S424" s="156"/>
    </row>
    <row r="425" spans="1:19" s="3" customFormat="1" ht="25.5" customHeight="1">
      <c r="A425" s="188"/>
      <c r="B425" s="200"/>
      <c r="C425" s="197">
        <v>4300</v>
      </c>
      <c r="D425" s="171" t="s">
        <v>361</v>
      </c>
      <c r="E425" s="165">
        <f t="shared" si="121"/>
        <v>10000</v>
      </c>
      <c r="F425" s="163">
        <f t="shared" si="132"/>
        <v>10000</v>
      </c>
      <c r="G425" s="160">
        <v>0</v>
      </c>
      <c r="H425" s="160">
        <v>10000</v>
      </c>
      <c r="I425" s="160">
        <v>0</v>
      </c>
      <c r="J425" s="160">
        <v>0</v>
      </c>
      <c r="K425" s="160">
        <v>0</v>
      </c>
      <c r="L425" s="160">
        <v>0</v>
      </c>
      <c r="M425" s="160">
        <v>0</v>
      </c>
      <c r="N425" s="220">
        <f t="shared" si="133"/>
        <v>0</v>
      </c>
      <c r="O425" s="162">
        <v>0</v>
      </c>
      <c r="P425" s="162">
        <v>0</v>
      </c>
      <c r="Q425" s="162">
        <v>0</v>
      </c>
      <c r="R425" s="162">
        <v>0</v>
      </c>
      <c r="S425" s="156"/>
    </row>
    <row r="426" spans="1:19" s="3" customFormat="1" ht="24" customHeight="1">
      <c r="A426" s="188"/>
      <c r="B426" s="200"/>
      <c r="C426" s="197">
        <v>4360</v>
      </c>
      <c r="D426" s="186" t="s">
        <v>424</v>
      </c>
      <c r="E426" s="165">
        <f t="shared" si="121"/>
        <v>3000</v>
      </c>
      <c r="F426" s="163">
        <f t="shared" si="132"/>
        <v>3000</v>
      </c>
      <c r="G426" s="160">
        <v>0</v>
      </c>
      <c r="H426" s="160">
        <v>3000</v>
      </c>
      <c r="I426" s="160">
        <v>0</v>
      </c>
      <c r="J426" s="160">
        <v>0</v>
      </c>
      <c r="K426" s="160">
        <v>0</v>
      </c>
      <c r="L426" s="160">
        <v>0</v>
      </c>
      <c r="M426" s="160">
        <v>0</v>
      </c>
      <c r="N426" s="220">
        <f t="shared" si="133"/>
        <v>0</v>
      </c>
      <c r="O426" s="162">
        <v>0</v>
      </c>
      <c r="P426" s="162">
        <v>0</v>
      </c>
      <c r="Q426" s="162">
        <v>0</v>
      </c>
      <c r="R426" s="162">
        <v>0</v>
      </c>
      <c r="S426" s="156"/>
    </row>
    <row r="427" spans="1:19" s="3" customFormat="1" ht="25.5" customHeight="1">
      <c r="A427" s="188"/>
      <c r="B427" s="200"/>
      <c r="C427" s="197">
        <v>4410</v>
      </c>
      <c r="D427" s="171" t="s">
        <v>362</v>
      </c>
      <c r="E427" s="165">
        <f t="shared" si="121"/>
        <v>600</v>
      </c>
      <c r="F427" s="163">
        <f t="shared" si="132"/>
        <v>600</v>
      </c>
      <c r="G427" s="160">
        <v>0</v>
      </c>
      <c r="H427" s="160">
        <v>600</v>
      </c>
      <c r="I427" s="160">
        <v>0</v>
      </c>
      <c r="J427" s="160">
        <v>0</v>
      </c>
      <c r="K427" s="160">
        <v>0</v>
      </c>
      <c r="L427" s="160">
        <v>0</v>
      </c>
      <c r="M427" s="160">
        <v>0</v>
      </c>
      <c r="N427" s="220">
        <f t="shared" si="133"/>
        <v>0</v>
      </c>
      <c r="O427" s="162">
        <v>0</v>
      </c>
      <c r="P427" s="162">
        <v>0</v>
      </c>
      <c r="Q427" s="162">
        <v>0</v>
      </c>
      <c r="R427" s="162">
        <v>0</v>
      </c>
      <c r="S427" s="156"/>
    </row>
    <row r="428" spans="1:19" s="3" customFormat="1" ht="21.75" customHeight="1">
      <c r="A428" s="188"/>
      <c r="B428" s="200"/>
      <c r="C428" s="197">
        <v>4430</v>
      </c>
      <c r="D428" s="171" t="s">
        <v>319</v>
      </c>
      <c r="E428" s="165">
        <f t="shared" si="121"/>
        <v>5000</v>
      </c>
      <c r="F428" s="163">
        <f t="shared" si="132"/>
        <v>5000</v>
      </c>
      <c r="G428" s="160">
        <v>0</v>
      </c>
      <c r="H428" s="160">
        <v>5000</v>
      </c>
      <c r="I428" s="160">
        <v>0</v>
      </c>
      <c r="J428" s="160">
        <v>0</v>
      </c>
      <c r="K428" s="160">
        <v>0</v>
      </c>
      <c r="L428" s="160">
        <v>0</v>
      </c>
      <c r="M428" s="160">
        <v>0</v>
      </c>
      <c r="N428" s="220">
        <f t="shared" si="133"/>
        <v>0</v>
      </c>
      <c r="O428" s="162">
        <v>0</v>
      </c>
      <c r="P428" s="162">
        <v>0</v>
      </c>
      <c r="Q428" s="162">
        <v>0</v>
      </c>
      <c r="R428" s="162">
        <v>0</v>
      </c>
      <c r="S428" s="156"/>
    </row>
    <row r="429" spans="1:19" s="3" customFormat="1" ht="18" customHeight="1">
      <c r="A429" s="188"/>
      <c r="B429" s="200"/>
      <c r="C429" s="197">
        <v>4440</v>
      </c>
      <c r="D429" s="171" t="s">
        <v>363</v>
      </c>
      <c r="E429" s="165">
        <f t="shared" si="121"/>
        <v>7700</v>
      </c>
      <c r="F429" s="163">
        <f t="shared" si="132"/>
        <v>7700</v>
      </c>
      <c r="G429" s="160">
        <v>0</v>
      </c>
      <c r="H429" s="160">
        <v>7700</v>
      </c>
      <c r="I429" s="160">
        <v>0</v>
      </c>
      <c r="J429" s="160">
        <v>0</v>
      </c>
      <c r="K429" s="160">
        <v>0</v>
      </c>
      <c r="L429" s="160">
        <v>0</v>
      </c>
      <c r="M429" s="160">
        <v>0</v>
      </c>
      <c r="N429" s="220">
        <f t="shared" si="133"/>
        <v>0</v>
      </c>
      <c r="O429" s="162">
        <v>0</v>
      </c>
      <c r="P429" s="162">
        <v>0</v>
      </c>
      <c r="Q429" s="162">
        <v>0</v>
      </c>
      <c r="R429" s="162">
        <v>0</v>
      </c>
      <c r="S429" s="156"/>
    </row>
    <row r="430" spans="1:19" s="3" customFormat="1" ht="46.5" customHeight="1">
      <c r="A430" s="188"/>
      <c r="B430" s="200"/>
      <c r="C430" s="197">
        <v>4700</v>
      </c>
      <c r="D430" s="171" t="s">
        <v>376</v>
      </c>
      <c r="E430" s="165">
        <f t="shared" si="121"/>
        <v>1000</v>
      </c>
      <c r="F430" s="163">
        <f t="shared" si="132"/>
        <v>1000</v>
      </c>
      <c r="G430" s="160">
        <v>0</v>
      </c>
      <c r="H430" s="160">
        <v>1000</v>
      </c>
      <c r="I430" s="160">
        <v>0</v>
      </c>
      <c r="J430" s="160">
        <v>0</v>
      </c>
      <c r="K430" s="160">
        <v>0</v>
      </c>
      <c r="L430" s="160">
        <v>0</v>
      </c>
      <c r="M430" s="160">
        <v>0</v>
      </c>
      <c r="N430" s="220">
        <f t="shared" si="133"/>
        <v>0</v>
      </c>
      <c r="O430" s="162">
        <v>0</v>
      </c>
      <c r="P430" s="162">
        <v>0</v>
      </c>
      <c r="Q430" s="162">
        <v>0</v>
      </c>
      <c r="R430" s="162">
        <v>0</v>
      </c>
      <c r="S430" s="156"/>
    </row>
    <row r="431" spans="1:19" s="3" customFormat="1" ht="42" customHeight="1">
      <c r="A431" s="189">
        <v>921</v>
      </c>
      <c r="B431" s="206"/>
      <c r="C431" s="207"/>
      <c r="D431" s="173" t="s">
        <v>316</v>
      </c>
      <c r="E431" s="233">
        <f t="shared" si="121"/>
        <v>1014168</v>
      </c>
      <c r="F431" s="157">
        <f>SUM(G431:M431)</f>
        <v>999563</v>
      </c>
      <c r="G431" s="157">
        <f>SUM(G432+G441)</f>
        <v>0</v>
      </c>
      <c r="H431" s="157">
        <f t="shared" ref="H431:M431" si="134">SUM(H432,H439,H441)</f>
        <v>38063</v>
      </c>
      <c r="I431" s="157">
        <f t="shared" si="134"/>
        <v>961500</v>
      </c>
      <c r="J431" s="157">
        <f t="shared" si="134"/>
        <v>0</v>
      </c>
      <c r="K431" s="157">
        <f t="shared" si="134"/>
        <v>0</v>
      </c>
      <c r="L431" s="157">
        <f t="shared" si="134"/>
        <v>0</v>
      </c>
      <c r="M431" s="157">
        <f t="shared" si="134"/>
        <v>0</v>
      </c>
      <c r="N431" s="157">
        <f>SUM(N432+N441)</f>
        <v>14605</v>
      </c>
      <c r="O431" s="157">
        <f>SUM(O432+O441)</f>
        <v>14605</v>
      </c>
      <c r="P431" s="157">
        <f>SUM(P432+P441)</f>
        <v>0</v>
      </c>
      <c r="Q431" s="157">
        <f>SUM(Q432+Q441)</f>
        <v>0</v>
      </c>
      <c r="R431" s="157">
        <f>SUM(R432+R441)</f>
        <v>0</v>
      </c>
      <c r="S431" s="156"/>
    </row>
    <row r="432" spans="1:19" s="3" customFormat="1" ht="28.5" customHeight="1">
      <c r="A432" s="187"/>
      <c r="B432" s="199">
        <v>92109</v>
      </c>
      <c r="C432" s="205"/>
      <c r="D432" s="181" t="s">
        <v>317</v>
      </c>
      <c r="E432" s="252">
        <f t="shared" si="121"/>
        <v>969668</v>
      </c>
      <c r="F432" s="164">
        <f>SUM(G432:M432)</f>
        <v>955063</v>
      </c>
      <c r="G432" s="164">
        <f t="shared" ref="G432:M432" si="135">SUM(G433:G438)</f>
        <v>0</v>
      </c>
      <c r="H432" s="164">
        <f t="shared" si="135"/>
        <v>31563.000000000004</v>
      </c>
      <c r="I432" s="164">
        <f t="shared" si="135"/>
        <v>923500</v>
      </c>
      <c r="J432" s="164">
        <f t="shared" si="135"/>
        <v>0</v>
      </c>
      <c r="K432" s="164">
        <f t="shared" si="135"/>
        <v>0</v>
      </c>
      <c r="L432" s="164">
        <f t="shared" si="135"/>
        <v>0</v>
      </c>
      <c r="M432" s="164">
        <f t="shared" si="135"/>
        <v>0</v>
      </c>
      <c r="N432" s="164">
        <f>O432+Q432+R432</f>
        <v>14605</v>
      </c>
      <c r="O432" s="164">
        <f>SUM(O433:O438)</f>
        <v>14605</v>
      </c>
      <c r="P432" s="164">
        <f t="shared" ref="P432:R432" si="136">SUM(P433:P437)</f>
        <v>0</v>
      </c>
      <c r="Q432" s="164">
        <f t="shared" si="136"/>
        <v>0</v>
      </c>
      <c r="R432" s="164">
        <f t="shared" si="136"/>
        <v>0</v>
      </c>
      <c r="S432" s="156"/>
    </row>
    <row r="433" spans="1:19" s="3" customFormat="1" ht="45">
      <c r="A433" s="228"/>
      <c r="B433" s="239"/>
      <c r="C433" s="197">
        <v>2480</v>
      </c>
      <c r="D433" s="171" t="s">
        <v>392</v>
      </c>
      <c r="E433" s="165">
        <f t="shared" si="121"/>
        <v>842500</v>
      </c>
      <c r="F433" s="163">
        <f t="shared" ref="F433:F439" si="137">SUM(G433:M433)</f>
        <v>842500</v>
      </c>
      <c r="G433" s="160">
        <v>0</v>
      </c>
      <c r="H433" s="160">
        <v>0</v>
      </c>
      <c r="I433" s="163">
        <v>842500</v>
      </c>
      <c r="J433" s="160">
        <v>0</v>
      </c>
      <c r="K433" s="160">
        <v>0</v>
      </c>
      <c r="L433" s="160">
        <v>0</v>
      </c>
      <c r="M433" s="160">
        <v>0</v>
      </c>
      <c r="N433" s="220">
        <f t="shared" ref="N433:N437" si="138">SUM(O433+Q433+R433)</f>
        <v>0</v>
      </c>
      <c r="O433" s="162">
        <v>0</v>
      </c>
      <c r="P433" s="162">
        <v>0</v>
      </c>
      <c r="Q433" s="162">
        <v>0</v>
      </c>
      <c r="R433" s="162">
        <v>0</v>
      </c>
      <c r="S433" s="156"/>
    </row>
    <row r="434" spans="1:19" s="3" customFormat="1" ht="45" customHeight="1">
      <c r="A434" s="228"/>
      <c r="B434" s="200"/>
      <c r="C434" s="197">
        <v>2800</v>
      </c>
      <c r="D434" s="171" t="s">
        <v>379</v>
      </c>
      <c r="E434" s="165">
        <f t="shared" si="121"/>
        <v>81000</v>
      </c>
      <c r="F434" s="163">
        <f t="shared" si="137"/>
        <v>81000</v>
      </c>
      <c r="G434" s="160">
        <v>0</v>
      </c>
      <c r="H434" s="160">
        <v>0</v>
      </c>
      <c r="I434" s="220">
        <v>81000</v>
      </c>
      <c r="J434" s="160">
        <v>0</v>
      </c>
      <c r="K434" s="160">
        <v>0</v>
      </c>
      <c r="L434" s="160">
        <v>0</v>
      </c>
      <c r="M434" s="160">
        <v>0</v>
      </c>
      <c r="N434" s="220">
        <f t="shared" si="138"/>
        <v>0</v>
      </c>
      <c r="O434" s="162">
        <v>0</v>
      </c>
      <c r="P434" s="162">
        <v>0</v>
      </c>
      <c r="Q434" s="162">
        <v>0</v>
      </c>
      <c r="R434" s="162">
        <v>0</v>
      </c>
      <c r="S434" s="156"/>
    </row>
    <row r="435" spans="1:19" s="3" customFormat="1" ht="30.75" customHeight="1">
      <c r="A435" s="188"/>
      <c r="B435" s="200"/>
      <c r="C435" s="197">
        <v>4210</v>
      </c>
      <c r="D435" s="171" t="s">
        <v>426</v>
      </c>
      <c r="E435" s="165">
        <f t="shared" si="121"/>
        <v>4200.1000000000004</v>
      </c>
      <c r="F435" s="163">
        <f>SUM(G435:M435)</f>
        <v>4200.1000000000004</v>
      </c>
      <c r="G435" s="160">
        <v>0</v>
      </c>
      <c r="H435" s="160">
        <v>4200.1000000000004</v>
      </c>
      <c r="I435" s="160">
        <v>0</v>
      </c>
      <c r="J435" s="160">
        <v>0</v>
      </c>
      <c r="K435" s="160">
        <v>0</v>
      </c>
      <c r="L435" s="160">
        <v>0</v>
      </c>
      <c r="M435" s="160">
        <v>0</v>
      </c>
      <c r="N435" s="220">
        <f t="shared" si="138"/>
        <v>0</v>
      </c>
      <c r="O435" s="162">
        <v>0</v>
      </c>
      <c r="P435" s="162">
        <v>0</v>
      </c>
      <c r="Q435" s="162">
        <v>0</v>
      </c>
      <c r="R435" s="162">
        <v>0</v>
      </c>
      <c r="S435" s="156"/>
    </row>
    <row r="436" spans="1:19" s="3" customFormat="1" ht="27" customHeight="1">
      <c r="A436" s="188"/>
      <c r="B436" s="200"/>
      <c r="C436" s="197">
        <v>4270</v>
      </c>
      <c r="D436" s="171" t="s">
        <v>432</v>
      </c>
      <c r="E436" s="165">
        <f t="shared" si="121"/>
        <v>17297.88</v>
      </c>
      <c r="F436" s="163">
        <f>SUM(G436:M436)</f>
        <v>17297.88</v>
      </c>
      <c r="G436" s="160">
        <v>0</v>
      </c>
      <c r="H436" s="160">
        <v>17297.88</v>
      </c>
      <c r="I436" s="160">
        <v>0</v>
      </c>
      <c r="J436" s="160">
        <v>0</v>
      </c>
      <c r="K436" s="160">
        <v>0</v>
      </c>
      <c r="L436" s="160">
        <v>0</v>
      </c>
      <c r="M436" s="160">
        <v>0</v>
      </c>
      <c r="N436" s="220">
        <f t="shared" si="138"/>
        <v>0</v>
      </c>
      <c r="O436" s="162">
        <v>0</v>
      </c>
      <c r="P436" s="162">
        <v>0</v>
      </c>
      <c r="Q436" s="162">
        <v>0</v>
      </c>
      <c r="R436" s="162">
        <v>0</v>
      </c>
      <c r="S436" s="156"/>
    </row>
    <row r="437" spans="1:19" s="3" customFormat="1" ht="22.5" customHeight="1">
      <c r="A437" s="188"/>
      <c r="B437" s="200"/>
      <c r="C437" s="197">
        <v>4300</v>
      </c>
      <c r="D437" s="171" t="s">
        <v>427</v>
      </c>
      <c r="E437" s="165">
        <f t="shared" si="121"/>
        <v>10065.02</v>
      </c>
      <c r="F437" s="163">
        <f>SUM(G437:M437)</f>
        <v>10065.02</v>
      </c>
      <c r="G437" s="160">
        <v>0</v>
      </c>
      <c r="H437" s="160">
        <v>10065.02</v>
      </c>
      <c r="I437" s="160">
        <v>0</v>
      </c>
      <c r="J437" s="160">
        <v>0</v>
      </c>
      <c r="K437" s="160">
        <v>0</v>
      </c>
      <c r="L437" s="160">
        <v>0</v>
      </c>
      <c r="M437" s="160">
        <v>0</v>
      </c>
      <c r="N437" s="220">
        <f t="shared" si="138"/>
        <v>0</v>
      </c>
      <c r="O437" s="162">
        <v>0</v>
      </c>
      <c r="P437" s="162">
        <v>0</v>
      </c>
      <c r="Q437" s="162">
        <v>0</v>
      </c>
      <c r="R437" s="162">
        <v>0</v>
      </c>
      <c r="S437" s="215"/>
    </row>
    <row r="438" spans="1:19" s="3" customFormat="1" ht="94.5" customHeight="1">
      <c r="A438" s="188"/>
      <c r="B438" s="200"/>
      <c r="C438" s="197">
        <v>6220</v>
      </c>
      <c r="D438" s="171" t="s">
        <v>474</v>
      </c>
      <c r="E438" s="165">
        <f t="shared" si="121"/>
        <v>14605</v>
      </c>
      <c r="F438" s="163">
        <v>0</v>
      </c>
      <c r="G438" s="160">
        <v>0</v>
      </c>
      <c r="H438" s="160">
        <v>0</v>
      </c>
      <c r="I438" s="160">
        <v>0</v>
      </c>
      <c r="J438" s="160">
        <v>0</v>
      </c>
      <c r="K438" s="160">
        <v>0</v>
      </c>
      <c r="L438" s="160">
        <v>0</v>
      </c>
      <c r="M438" s="160">
        <v>0</v>
      </c>
      <c r="N438" s="220">
        <f>O438+Q438+R438</f>
        <v>14605</v>
      </c>
      <c r="O438" s="162">
        <v>14605</v>
      </c>
      <c r="P438" s="162">
        <v>0</v>
      </c>
      <c r="Q438" s="162">
        <v>0</v>
      </c>
      <c r="R438" s="162">
        <v>0</v>
      </c>
      <c r="S438" s="215"/>
    </row>
    <row r="439" spans="1:19" s="3" customFormat="1" ht="24.75" customHeight="1">
      <c r="A439" s="236"/>
      <c r="B439" s="238">
        <v>92120</v>
      </c>
      <c r="C439" s="236"/>
      <c r="D439" s="235" t="s">
        <v>409</v>
      </c>
      <c r="E439" s="252">
        <f t="shared" si="121"/>
        <v>30000</v>
      </c>
      <c r="F439" s="252">
        <f t="shared" si="137"/>
        <v>30000</v>
      </c>
      <c r="G439" s="252">
        <f t="shared" ref="G439:R439" si="139">SUM(G440:G440)</f>
        <v>0</v>
      </c>
      <c r="H439" s="252">
        <f t="shared" si="139"/>
        <v>0</v>
      </c>
      <c r="I439" s="252">
        <f t="shared" si="139"/>
        <v>30000</v>
      </c>
      <c r="J439" s="252">
        <f t="shared" si="139"/>
        <v>0</v>
      </c>
      <c r="K439" s="252">
        <f t="shared" si="139"/>
        <v>0</v>
      </c>
      <c r="L439" s="252">
        <f t="shared" si="139"/>
        <v>0</v>
      </c>
      <c r="M439" s="252">
        <f t="shared" si="139"/>
        <v>0</v>
      </c>
      <c r="N439" s="252">
        <f t="shared" si="139"/>
        <v>0</v>
      </c>
      <c r="O439" s="252">
        <f t="shared" si="139"/>
        <v>0</v>
      </c>
      <c r="P439" s="252">
        <f t="shared" si="139"/>
        <v>0</v>
      </c>
      <c r="Q439" s="252">
        <f t="shared" si="139"/>
        <v>0</v>
      </c>
      <c r="R439" s="252">
        <f t="shared" si="139"/>
        <v>0</v>
      </c>
      <c r="S439" s="156"/>
    </row>
    <row r="440" spans="1:19" s="3" customFormat="1" ht="113.25" customHeight="1">
      <c r="A440" s="188"/>
      <c r="B440" s="239"/>
      <c r="C440" s="196">
        <v>2720</v>
      </c>
      <c r="D440" s="171" t="s">
        <v>471</v>
      </c>
      <c r="E440" s="165">
        <f t="shared" si="121"/>
        <v>30000</v>
      </c>
      <c r="F440" s="165">
        <f>SUM(G440:M440)</f>
        <v>30000</v>
      </c>
      <c r="G440" s="165">
        <v>0</v>
      </c>
      <c r="H440" s="165">
        <v>0</v>
      </c>
      <c r="I440" s="165">
        <v>30000</v>
      </c>
      <c r="J440" s="165">
        <v>0</v>
      </c>
      <c r="K440" s="165">
        <v>0</v>
      </c>
      <c r="L440" s="165">
        <v>0</v>
      </c>
      <c r="M440" s="165">
        <v>0</v>
      </c>
      <c r="N440" s="220">
        <f t="shared" ref="N440" si="140">O440+Q440+R440</f>
        <v>0</v>
      </c>
      <c r="O440" s="165">
        <v>0</v>
      </c>
      <c r="P440" s="165">
        <v>0</v>
      </c>
      <c r="Q440" s="165">
        <v>0</v>
      </c>
      <c r="R440" s="165">
        <v>0</v>
      </c>
      <c r="S440" s="156"/>
    </row>
    <row r="441" spans="1:19" s="3" customFormat="1" ht="26.25" customHeight="1">
      <c r="A441" s="187"/>
      <c r="B441" s="199">
        <v>92195</v>
      </c>
      <c r="C441" s="194"/>
      <c r="D441" s="181" t="s">
        <v>282</v>
      </c>
      <c r="E441" s="252">
        <f t="shared" si="121"/>
        <v>14500</v>
      </c>
      <c r="F441" s="164">
        <f t="shared" ref="F441:F452" si="141">SUM(G441:M441)</f>
        <v>14500</v>
      </c>
      <c r="G441" s="164">
        <f t="shared" ref="G441:M441" si="142">SUM(G442:G445)</f>
        <v>0</v>
      </c>
      <c r="H441" s="164">
        <f t="shared" si="142"/>
        <v>6500</v>
      </c>
      <c r="I441" s="164">
        <f t="shared" si="142"/>
        <v>8000</v>
      </c>
      <c r="J441" s="164">
        <f t="shared" si="142"/>
        <v>0</v>
      </c>
      <c r="K441" s="164">
        <f t="shared" si="142"/>
        <v>0</v>
      </c>
      <c r="L441" s="164">
        <f t="shared" si="142"/>
        <v>0</v>
      </c>
      <c r="M441" s="164">
        <f t="shared" si="142"/>
        <v>0</v>
      </c>
      <c r="N441" s="164">
        <f>O441+Q441+R441</f>
        <v>0</v>
      </c>
      <c r="O441" s="164">
        <f>SUM(O443)</f>
        <v>0</v>
      </c>
      <c r="P441" s="164">
        <f>SUM(P443)</f>
        <v>0</v>
      </c>
      <c r="Q441" s="164">
        <f>SUM(Q443)</f>
        <v>0</v>
      </c>
      <c r="R441" s="164">
        <f>SUM(R443)</f>
        <v>0</v>
      </c>
      <c r="S441" s="156"/>
    </row>
    <row r="442" spans="1:19" s="3" customFormat="1" ht="119.25" customHeight="1">
      <c r="A442" s="246"/>
      <c r="B442" s="239"/>
      <c r="C442" s="196">
        <v>2360</v>
      </c>
      <c r="D442" s="171" t="s">
        <v>411</v>
      </c>
      <c r="E442" s="165">
        <f t="shared" si="121"/>
        <v>8000</v>
      </c>
      <c r="F442" s="165">
        <f>SUM(G442:M442)</f>
        <v>8000</v>
      </c>
      <c r="G442" s="165">
        <v>0</v>
      </c>
      <c r="H442" s="165">
        <v>0</v>
      </c>
      <c r="I442" s="165">
        <v>8000</v>
      </c>
      <c r="J442" s="165">
        <v>0</v>
      </c>
      <c r="K442" s="165">
        <v>0</v>
      </c>
      <c r="L442" s="165">
        <v>0</v>
      </c>
      <c r="M442" s="165">
        <v>0</v>
      </c>
      <c r="N442" s="220">
        <f t="shared" ref="N442:N445" si="143">O442+Q442+R442</f>
        <v>0</v>
      </c>
      <c r="O442" s="165">
        <v>0</v>
      </c>
      <c r="P442" s="165">
        <v>0</v>
      </c>
      <c r="Q442" s="165">
        <v>0</v>
      </c>
      <c r="R442" s="165">
        <v>0</v>
      </c>
      <c r="S442" s="156"/>
    </row>
    <row r="443" spans="1:19" s="3" customFormat="1" ht="22.5" customHeight="1">
      <c r="A443" s="228"/>
      <c r="B443" s="204"/>
      <c r="C443" s="197">
        <v>4210</v>
      </c>
      <c r="D443" s="171" t="s">
        <v>357</v>
      </c>
      <c r="E443" s="165">
        <f t="shared" si="121"/>
        <v>3000</v>
      </c>
      <c r="F443" s="163">
        <f t="shared" si="141"/>
        <v>3000</v>
      </c>
      <c r="G443" s="160">
        <v>0</v>
      </c>
      <c r="H443" s="160">
        <v>3000</v>
      </c>
      <c r="I443" s="160">
        <v>0</v>
      </c>
      <c r="J443" s="160">
        <v>0</v>
      </c>
      <c r="K443" s="160">
        <v>0</v>
      </c>
      <c r="L443" s="160">
        <v>0</v>
      </c>
      <c r="M443" s="160">
        <v>0</v>
      </c>
      <c r="N443" s="220">
        <f t="shared" si="143"/>
        <v>0</v>
      </c>
      <c r="O443" s="162">
        <v>0</v>
      </c>
      <c r="P443" s="162">
        <v>0</v>
      </c>
      <c r="Q443" s="162">
        <v>0</v>
      </c>
      <c r="R443" s="162">
        <v>0</v>
      </c>
      <c r="S443" s="156"/>
    </row>
    <row r="444" spans="1:19" s="3" customFormat="1" ht="30.75" customHeight="1">
      <c r="A444" s="193"/>
      <c r="B444" s="200"/>
      <c r="C444" s="197">
        <v>4210</v>
      </c>
      <c r="D444" s="171" t="s">
        <v>426</v>
      </c>
      <c r="E444" s="165">
        <f t="shared" si="121"/>
        <v>2300</v>
      </c>
      <c r="F444" s="163">
        <f>SUM(G444:M444)</f>
        <v>2300</v>
      </c>
      <c r="G444" s="160">
        <v>0</v>
      </c>
      <c r="H444" s="160">
        <v>2300</v>
      </c>
      <c r="I444" s="160">
        <v>0</v>
      </c>
      <c r="J444" s="160">
        <v>0</v>
      </c>
      <c r="K444" s="160">
        <v>0</v>
      </c>
      <c r="L444" s="160">
        <v>0</v>
      </c>
      <c r="M444" s="160">
        <v>0</v>
      </c>
      <c r="N444" s="220">
        <f t="shared" si="143"/>
        <v>0</v>
      </c>
      <c r="O444" s="162">
        <v>0</v>
      </c>
      <c r="P444" s="162">
        <v>0</v>
      </c>
      <c r="Q444" s="162">
        <v>0</v>
      </c>
      <c r="R444" s="162">
        <v>0</v>
      </c>
      <c r="S444" s="156"/>
    </row>
    <row r="445" spans="1:19" s="3" customFormat="1" ht="23.25" customHeight="1">
      <c r="A445" s="188"/>
      <c r="B445" s="200"/>
      <c r="C445" s="197">
        <v>4300</v>
      </c>
      <c r="D445" s="171" t="s">
        <v>427</v>
      </c>
      <c r="E445" s="165">
        <f t="shared" si="121"/>
        <v>1200</v>
      </c>
      <c r="F445" s="220">
        <f>SUM(G445:M445)</f>
        <v>1200</v>
      </c>
      <c r="G445" s="160">
        <v>0</v>
      </c>
      <c r="H445" s="160">
        <v>1200</v>
      </c>
      <c r="I445" s="160">
        <v>0</v>
      </c>
      <c r="J445" s="160">
        <v>0</v>
      </c>
      <c r="K445" s="160">
        <v>0</v>
      </c>
      <c r="L445" s="160">
        <v>0</v>
      </c>
      <c r="M445" s="160">
        <v>0</v>
      </c>
      <c r="N445" s="220">
        <f t="shared" si="143"/>
        <v>0</v>
      </c>
      <c r="O445" s="160">
        <v>0</v>
      </c>
      <c r="P445" s="160">
        <v>0</v>
      </c>
      <c r="Q445" s="160">
        <v>0</v>
      </c>
      <c r="R445" s="160">
        <v>0</v>
      </c>
      <c r="S445" s="215"/>
    </row>
    <row r="446" spans="1:19" s="3" customFormat="1" ht="23.25" customHeight="1">
      <c r="A446" s="189">
        <v>926</v>
      </c>
      <c r="B446" s="206"/>
      <c r="C446" s="208"/>
      <c r="D446" s="173" t="s">
        <v>395</v>
      </c>
      <c r="E446" s="233">
        <f t="shared" si="121"/>
        <v>991348.19000000006</v>
      </c>
      <c r="F446" s="157">
        <f t="shared" si="141"/>
        <v>84356.52</v>
      </c>
      <c r="G446" s="157">
        <f>SUM(G447+G449)</f>
        <v>0</v>
      </c>
      <c r="H446" s="157">
        <f>SUM(H447+H449+H453)</f>
        <v>9356.52</v>
      </c>
      <c r="I446" s="157">
        <f>SUM(I447+I449)</f>
        <v>75000</v>
      </c>
      <c r="J446" s="157">
        <f>SUM(J447+J449)</f>
        <v>0</v>
      </c>
      <c r="K446" s="157">
        <f>SUM(K447+K449)</f>
        <v>0</v>
      </c>
      <c r="L446" s="157">
        <f>SUM(L447+L449)</f>
        <v>0</v>
      </c>
      <c r="M446" s="157">
        <f>SUM(M447+M449)</f>
        <v>0</v>
      </c>
      <c r="N446" s="157">
        <f>SUM(O446+Q446+R446)</f>
        <v>906991.67</v>
      </c>
      <c r="O446" s="157">
        <f>SUM(O447+O449+O453)</f>
        <v>906991.67</v>
      </c>
      <c r="P446" s="157">
        <f>SUM(P447+P449+P453)</f>
        <v>583588</v>
      </c>
      <c r="Q446" s="157">
        <f>SUM(Q447+Q449)</f>
        <v>0</v>
      </c>
      <c r="R446" s="157">
        <f>SUM(R447+R449)</f>
        <v>0</v>
      </c>
      <c r="S446" s="215"/>
    </row>
    <row r="447" spans="1:19" s="3" customFormat="1" ht="23.25" customHeight="1">
      <c r="A447" s="192"/>
      <c r="B447" s="199">
        <v>92601</v>
      </c>
      <c r="C447" s="194"/>
      <c r="D447" s="181" t="s">
        <v>276</v>
      </c>
      <c r="E447" s="252">
        <f t="shared" ref="E447:E461" si="144">SUM(F447+N447)</f>
        <v>3000</v>
      </c>
      <c r="F447" s="158">
        <f t="shared" si="141"/>
        <v>3000</v>
      </c>
      <c r="G447" s="164">
        <f>SUM(G448:G448)</f>
        <v>0</v>
      </c>
      <c r="H447" s="164">
        <f>SUM(H448)</f>
        <v>3000</v>
      </c>
      <c r="I447" s="164">
        <f t="shared" ref="I447:R447" si="145">SUM(I448)</f>
        <v>0</v>
      </c>
      <c r="J447" s="164">
        <f t="shared" si="145"/>
        <v>0</v>
      </c>
      <c r="K447" s="164">
        <f t="shared" si="145"/>
        <v>0</v>
      </c>
      <c r="L447" s="164">
        <f t="shared" si="145"/>
        <v>0</v>
      </c>
      <c r="M447" s="164">
        <f t="shared" si="145"/>
        <v>0</v>
      </c>
      <c r="N447" s="164">
        <f t="shared" si="145"/>
        <v>0</v>
      </c>
      <c r="O447" s="164">
        <f t="shared" si="145"/>
        <v>0</v>
      </c>
      <c r="P447" s="164">
        <f t="shared" si="145"/>
        <v>0</v>
      </c>
      <c r="Q447" s="164">
        <f t="shared" si="145"/>
        <v>0</v>
      </c>
      <c r="R447" s="164">
        <f t="shared" si="145"/>
        <v>0</v>
      </c>
      <c r="S447" s="215"/>
    </row>
    <row r="448" spans="1:19" s="3" customFormat="1" ht="28.5" customHeight="1">
      <c r="A448" s="228"/>
      <c r="B448" s="239"/>
      <c r="C448" s="268">
        <v>4210</v>
      </c>
      <c r="D448" s="171" t="s">
        <v>357</v>
      </c>
      <c r="E448" s="165">
        <f t="shared" si="144"/>
        <v>3000</v>
      </c>
      <c r="F448" s="163">
        <f t="shared" si="141"/>
        <v>3000</v>
      </c>
      <c r="G448" s="160">
        <v>0</v>
      </c>
      <c r="H448" s="165">
        <v>3000</v>
      </c>
      <c r="I448" s="165">
        <v>0</v>
      </c>
      <c r="J448" s="165">
        <v>0</v>
      </c>
      <c r="K448" s="165">
        <v>0</v>
      </c>
      <c r="L448" s="165">
        <v>0</v>
      </c>
      <c r="M448" s="165">
        <v>0</v>
      </c>
      <c r="N448" s="165">
        <f>SUM(O448+Q448+R448)</f>
        <v>0</v>
      </c>
      <c r="O448" s="165">
        <v>0</v>
      </c>
      <c r="P448" s="165">
        <v>0</v>
      </c>
      <c r="Q448" s="165">
        <v>0</v>
      </c>
      <c r="R448" s="165">
        <v>0</v>
      </c>
      <c r="S448" s="156"/>
    </row>
    <row r="449" spans="1:23" s="3" customFormat="1" ht="32.25" customHeight="1">
      <c r="A449" s="192"/>
      <c r="B449" s="199">
        <v>92605</v>
      </c>
      <c r="C449" s="194"/>
      <c r="D449" s="181" t="s">
        <v>394</v>
      </c>
      <c r="E449" s="252">
        <f t="shared" si="144"/>
        <v>79393</v>
      </c>
      <c r="F449" s="164">
        <f t="shared" si="141"/>
        <v>79393</v>
      </c>
      <c r="G449" s="164">
        <f t="shared" ref="G449:M449" si="146">SUM(G450+G452)</f>
        <v>0</v>
      </c>
      <c r="H449" s="164">
        <f>SUM(H450:H452)</f>
        <v>4393</v>
      </c>
      <c r="I449" s="164">
        <f t="shared" si="146"/>
        <v>75000</v>
      </c>
      <c r="J449" s="164">
        <f t="shared" si="146"/>
        <v>0</v>
      </c>
      <c r="K449" s="164">
        <f t="shared" si="146"/>
        <v>0</v>
      </c>
      <c r="L449" s="164">
        <f t="shared" si="146"/>
        <v>0</v>
      </c>
      <c r="M449" s="164">
        <f t="shared" si="146"/>
        <v>0</v>
      </c>
      <c r="N449" s="164">
        <f>SUM(O449+Q449+R449)</f>
        <v>0</v>
      </c>
      <c r="O449" s="164">
        <f>SUM(O450:O452)</f>
        <v>0</v>
      </c>
      <c r="P449" s="164">
        <f>SUM(P450:P452)</f>
        <v>0</v>
      </c>
      <c r="Q449" s="164">
        <f>SUM(Q450:Q460)</f>
        <v>0</v>
      </c>
      <c r="R449" s="164">
        <v>0</v>
      </c>
      <c r="S449" s="156"/>
    </row>
    <row r="450" spans="1:23" s="3" customFormat="1" ht="116.25" customHeight="1">
      <c r="A450" s="216"/>
      <c r="B450" s="239"/>
      <c r="C450" s="267">
        <v>2360</v>
      </c>
      <c r="D450" s="171" t="s">
        <v>411</v>
      </c>
      <c r="E450" s="165">
        <f t="shared" si="144"/>
        <v>75000</v>
      </c>
      <c r="F450" s="163">
        <f t="shared" si="141"/>
        <v>75000</v>
      </c>
      <c r="G450" s="160">
        <v>0</v>
      </c>
      <c r="H450" s="160">
        <v>0</v>
      </c>
      <c r="I450" s="160">
        <v>75000</v>
      </c>
      <c r="J450" s="160">
        <v>0</v>
      </c>
      <c r="K450" s="160">
        <v>0</v>
      </c>
      <c r="L450" s="160">
        <v>0</v>
      </c>
      <c r="M450" s="160">
        <v>0</v>
      </c>
      <c r="N450" s="160">
        <v>0</v>
      </c>
      <c r="O450" s="162">
        <v>0</v>
      </c>
      <c r="P450" s="162">
        <v>0</v>
      </c>
      <c r="Q450" s="162">
        <v>0</v>
      </c>
      <c r="R450" s="162">
        <v>0</v>
      </c>
      <c r="S450" s="156"/>
    </row>
    <row r="451" spans="1:23" s="3" customFormat="1" ht="26.25" customHeight="1">
      <c r="A451" s="228"/>
      <c r="B451" s="239"/>
      <c r="C451" s="267">
        <v>4210</v>
      </c>
      <c r="D451" s="171" t="s">
        <v>426</v>
      </c>
      <c r="E451" s="165">
        <f t="shared" si="144"/>
        <v>3393</v>
      </c>
      <c r="F451" s="163">
        <f t="shared" ref="F451" si="147">SUM(G451:M451)</f>
        <v>3393</v>
      </c>
      <c r="G451" s="160">
        <v>0</v>
      </c>
      <c r="H451" s="160">
        <v>3393</v>
      </c>
      <c r="I451" s="160">
        <v>0</v>
      </c>
      <c r="J451" s="160">
        <v>0</v>
      </c>
      <c r="K451" s="160">
        <v>0</v>
      </c>
      <c r="L451" s="160">
        <v>0</v>
      </c>
      <c r="M451" s="160">
        <v>0</v>
      </c>
      <c r="N451" s="160">
        <v>0</v>
      </c>
      <c r="O451" s="162">
        <v>0</v>
      </c>
      <c r="P451" s="162">
        <v>0</v>
      </c>
      <c r="Q451" s="162">
        <v>0</v>
      </c>
      <c r="R451" s="162">
        <v>0</v>
      </c>
      <c r="S451" s="156"/>
    </row>
    <row r="452" spans="1:23" s="3" customFormat="1" ht="25.5" customHeight="1">
      <c r="A452" s="188"/>
      <c r="B452" s="200"/>
      <c r="C452" s="267">
        <v>4210</v>
      </c>
      <c r="D452" s="171" t="s">
        <v>357</v>
      </c>
      <c r="E452" s="165">
        <f t="shared" si="144"/>
        <v>1000</v>
      </c>
      <c r="F452" s="163">
        <f t="shared" si="141"/>
        <v>1000</v>
      </c>
      <c r="G452" s="160">
        <v>0</v>
      </c>
      <c r="H452" s="160">
        <v>1000</v>
      </c>
      <c r="I452" s="160">
        <v>0</v>
      </c>
      <c r="J452" s="160">
        <v>0</v>
      </c>
      <c r="K452" s="160">
        <v>0</v>
      </c>
      <c r="L452" s="160">
        <v>0</v>
      </c>
      <c r="M452" s="160">
        <v>0</v>
      </c>
      <c r="N452" s="160">
        <v>0</v>
      </c>
      <c r="O452" s="162">
        <v>0</v>
      </c>
      <c r="P452" s="162">
        <v>0</v>
      </c>
      <c r="Q452" s="162">
        <v>0</v>
      </c>
      <c r="R452" s="162">
        <v>0</v>
      </c>
      <c r="S452" s="156"/>
    </row>
    <row r="453" spans="1:23" s="3" customFormat="1" ht="23.25" customHeight="1">
      <c r="A453" s="209"/>
      <c r="B453" s="209">
        <v>92695</v>
      </c>
      <c r="C453" s="210"/>
      <c r="D453" s="176" t="s">
        <v>282</v>
      </c>
      <c r="E453" s="252">
        <f t="shared" si="144"/>
        <v>908955.19000000006</v>
      </c>
      <c r="F453" s="158">
        <f>SUM(G453:M453)</f>
        <v>1963.52</v>
      </c>
      <c r="G453" s="158">
        <f>SUM(G454:G460)</f>
        <v>0</v>
      </c>
      <c r="H453" s="158">
        <f t="shared" ref="H453:M453" si="148">SUM(H454:H460)</f>
        <v>1963.52</v>
      </c>
      <c r="I453" s="158">
        <f t="shared" si="148"/>
        <v>0</v>
      </c>
      <c r="J453" s="158">
        <f t="shared" si="148"/>
        <v>0</v>
      </c>
      <c r="K453" s="158">
        <f t="shared" si="148"/>
        <v>0</v>
      </c>
      <c r="L453" s="158">
        <f t="shared" si="148"/>
        <v>0</v>
      </c>
      <c r="M453" s="158">
        <f t="shared" si="148"/>
        <v>0</v>
      </c>
      <c r="N453" s="158">
        <f>SUM(O453+Q453+R453)</f>
        <v>906991.67</v>
      </c>
      <c r="O453" s="158">
        <f>SUM(O454:O460)</f>
        <v>906991.67</v>
      </c>
      <c r="P453" s="158">
        <f t="shared" ref="P453:R453" si="149">SUM(P454:P460)</f>
        <v>583588</v>
      </c>
      <c r="Q453" s="158">
        <f t="shared" si="149"/>
        <v>0</v>
      </c>
      <c r="R453" s="158">
        <f t="shared" si="149"/>
        <v>0</v>
      </c>
      <c r="S453" s="156"/>
    </row>
    <row r="454" spans="1:23" s="3" customFormat="1" ht="22.5">
      <c r="A454" s="188"/>
      <c r="B454" s="239"/>
      <c r="C454" s="266">
        <v>4210</v>
      </c>
      <c r="D454" s="171" t="s">
        <v>357</v>
      </c>
      <c r="E454" s="165">
        <f t="shared" si="144"/>
        <v>1963.52</v>
      </c>
      <c r="F454" s="220">
        <f>SUM(G454:M454)</f>
        <v>1963.52</v>
      </c>
      <c r="G454" s="220">
        <v>0</v>
      </c>
      <c r="H454" s="220">
        <v>1963.52</v>
      </c>
      <c r="I454" s="220">
        <v>0</v>
      </c>
      <c r="J454" s="220">
        <v>0</v>
      </c>
      <c r="K454" s="220">
        <v>0</v>
      </c>
      <c r="L454" s="220">
        <v>0</v>
      </c>
      <c r="M454" s="220">
        <v>0</v>
      </c>
      <c r="N454" s="220">
        <f>SUM(O454+Q454+R454)</f>
        <v>0</v>
      </c>
      <c r="O454" s="240">
        <v>0</v>
      </c>
      <c r="P454" s="240">
        <v>0</v>
      </c>
      <c r="Q454" s="240">
        <v>0</v>
      </c>
      <c r="R454" s="240">
        <v>0</v>
      </c>
      <c r="S454" s="156"/>
    </row>
    <row r="455" spans="1:23" s="154" customFormat="1" ht="33.75" customHeight="1">
      <c r="A455" s="239"/>
      <c r="B455" s="239"/>
      <c r="C455" s="266">
        <v>6050</v>
      </c>
      <c r="D455" s="257" t="s">
        <v>433</v>
      </c>
      <c r="E455" s="165">
        <f t="shared" si="144"/>
        <v>65560.56</v>
      </c>
      <c r="F455" s="220">
        <f>SUM(G455:M455)</f>
        <v>0</v>
      </c>
      <c r="G455" s="220">
        <v>0</v>
      </c>
      <c r="H455" s="220">
        <v>0</v>
      </c>
      <c r="I455" s="220">
        <v>0</v>
      </c>
      <c r="J455" s="220">
        <v>0</v>
      </c>
      <c r="K455" s="220">
        <v>0</v>
      </c>
      <c r="L455" s="220">
        <v>0</v>
      </c>
      <c r="M455" s="220">
        <v>0</v>
      </c>
      <c r="N455" s="220">
        <f>SUM(O455+Q455+R455)</f>
        <v>65560.56</v>
      </c>
      <c r="O455" s="240">
        <v>65560.56</v>
      </c>
      <c r="P455" s="240">
        <v>0</v>
      </c>
      <c r="Q455" s="240">
        <v>0</v>
      </c>
      <c r="R455" s="240">
        <v>0</v>
      </c>
      <c r="S455" s="167"/>
      <c r="T455" s="168"/>
      <c r="U455" s="168"/>
      <c r="V455" s="168"/>
      <c r="W455" s="168"/>
    </row>
    <row r="456" spans="1:23" s="154" customFormat="1" ht="47.25" customHeight="1">
      <c r="A456" s="239"/>
      <c r="B456" s="239"/>
      <c r="C456" s="266">
        <v>6057</v>
      </c>
      <c r="D456" s="171" t="s">
        <v>465</v>
      </c>
      <c r="E456" s="165">
        <f t="shared" si="144"/>
        <v>545410</v>
      </c>
      <c r="F456" s="163">
        <f>H456+J456+K456+L456+M456</f>
        <v>0</v>
      </c>
      <c r="G456" s="160">
        <v>0</v>
      </c>
      <c r="H456" s="160">
        <v>0</v>
      </c>
      <c r="I456" s="160">
        <v>0</v>
      </c>
      <c r="J456" s="160">
        <v>0</v>
      </c>
      <c r="K456" s="160">
        <v>0</v>
      </c>
      <c r="L456" s="160">
        <v>0</v>
      </c>
      <c r="M456" s="160">
        <v>0</v>
      </c>
      <c r="N456" s="220">
        <f>O456+Q456+R456</f>
        <v>545410</v>
      </c>
      <c r="O456" s="240">
        <v>545410</v>
      </c>
      <c r="P456" s="162">
        <v>545410</v>
      </c>
      <c r="Q456" s="162">
        <v>0</v>
      </c>
      <c r="R456" s="162">
        <v>0</v>
      </c>
      <c r="S456" s="167"/>
      <c r="T456" s="168"/>
      <c r="U456" s="168"/>
      <c r="V456" s="168"/>
      <c r="W456" s="168"/>
    </row>
    <row r="457" spans="1:23" s="154" customFormat="1" ht="51.75" customHeight="1">
      <c r="A457" s="239"/>
      <c r="B457" s="239"/>
      <c r="C457" s="266">
        <v>6050</v>
      </c>
      <c r="D457" s="171" t="s">
        <v>464</v>
      </c>
      <c r="E457" s="165">
        <f t="shared" si="144"/>
        <v>204590</v>
      </c>
      <c r="F457" s="163">
        <f>H457+J457+K457+L457+M457</f>
        <v>0</v>
      </c>
      <c r="G457" s="160">
        <v>0</v>
      </c>
      <c r="H457" s="160">
        <v>0</v>
      </c>
      <c r="I457" s="160">
        <v>0</v>
      </c>
      <c r="J457" s="160">
        <v>0</v>
      </c>
      <c r="K457" s="160">
        <v>0</v>
      </c>
      <c r="L457" s="160">
        <v>0</v>
      </c>
      <c r="M457" s="160">
        <v>0</v>
      </c>
      <c r="N457" s="220">
        <f>O457+P457+Q457+R457</f>
        <v>204590</v>
      </c>
      <c r="O457" s="240">
        <v>204590</v>
      </c>
      <c r="P457" s="162">
        <v>0</v>
      </c>
      <c r="Q457" s="162">
        <v>0</v>
      </c>
      <c r="R457" s="162">
        <v>0</v>
      </c>
      <c r="S457" s="167"/>
      <c r="T457" s="168"/>
      <c r="U457" s="168"/>
      <c r="V457" s="168"/>
      <c r="W457" s="168"/>
    </row>
    <row r="458" spans="1:23" s="154" customFormat="1" ht="36" customHeight="1">
      <c r="A458" s="239"/>
      <c r="B458" s="239"/>
      <c r="C458" s="266">
        <v>6050</v>
      </c>
      <c r="D458" s="257" t="s">
        <v>458</v>
      </c>
      <c r="E458" s="165">
        <f t="shared" si="144"/>
        <v>21822</v>
      </c>
      <c r="F458" s="220">
        <f t="shared" ref="F458:F460" si="150">SUM(G458:M458)</f>
        <v>0</v>
      </c>
      <c r="G458" s="220">
        <v>0</v>
      </c>
      <c r="H458" s="220">
        <v>0</v>
      </c>
      <c r="I458" s="220">
        <v>0</v>
      </c>
      <c r="J458" s="220">
        <v>0</v>
      </c>
      <c r="K458" s="220">
        <v>0</v>
      </c>
      <c r="L458" s="220">
        <v>0</v>
      </c>
      <c r="M458" s="220">
        <v>0</v>
      </c>
      <c r="N458" s="220">
        <f t="shared" ref="N458:N459" si="151">SUM(O458+Q458+R458)</f>
        <v>21822</v>
      </c>
      <c r="O458" s="240">
        <v>21822</v>
      </c>
      <c r="P458" s="240">
        <v>0</v>
      </c>
      <c r="Q458" s="240">
        <v>0</v>
      </c>
      <c r="R458" s="240">
        <v>0</v>
      </c>
      <c r="S458" s="167"/>
      <c r="T458" s="168"/>
      <c r="U458" s="168"/>
      <c r="V458" s="168"/>
      <c r="W458" s="168"/>
    </row>
    <row r="459" spans="1:23" s="154" customFormat="1" ht="40.5" customHeight="1">
      <c r="A459" s="239"/>
      <c r="B459" s="239"/>
      <c r="C459" s="266">
        <v>6057</v>
      </c>
      <c r="D459" s="257" t="s">
        <v>457</v>
      </c>
      <c r="E459" s="165">
        <f t="shared" si="144"/>
        <v>38178</v>
      </c>
      <c r="F459" s="220">
        <f t="shared" si="150"/>
        <v>0</v>
      </c>
      <c r="G459" s="220">
        <v>0</v>
      </c>
      <c r="H459" s="220">
        <v>0</v>
      </c>
      <c r="I459" s="220">
        <v>0</v>
      </c>
      <c r="J459" s="220">
        <v>0</v>
      </c>
      <c r="K459" s="220">
        <v>0</v>
      </c>
      <c r="L459" s="220">
        <v>0</v>
      </c>
      <c r="M459" s="220">
        <v>0</v>
      </c>
      <c r="N459" s="220">
        <f t="shared" si="151"/>
        <v>38178</v>
      </c>
      <c r="O459" s="240">
        <v>38178</v>
      </c>
      <c r="P459" s="240">
        <v>38178</v>
      </c>
      <c r="Q459" s="240">
        <v>0</v>
      </c>
      <c r="R459" s="240">
        <v>0</v>
      </c>
      <c r="S459" s="167"/>
      <c r="T459" s="168"/>
      <c r="U459" s="168"/>
      <c r="V459" s="168"/>
      <c r="W459" s="168"/>
    </row>
    <row r="460" spans="1:23" s="154" customFormat="1" ht="36.75" customHeight="1">
      <c r="A460" s="239"/>
      <c r="B460" s="239"/>
      <c r="C460" s="266">
        <v>6060</v>
      </c>
      <c r="D460" s="257" t="s">
        <v>456</v>
      </c>
      <c r="E460" s="165">
        <f t="shared" si="144"/>
        <v>31431.11</v>
      </c>
      <c r="F460" s="220">
        <f t="shared" si="150"/>
        <v>0</v>
      </c>
      <c r="G460" s="220">
        <v>0</v>
      </c>
      <c r="H460" s="220">
        <v>0</v>
      </c>
      <c r="I460" s="220">
        <v>0</v>
      </c>
      <c r="J460" s="220">
        <v>0</v>
      </c>
      <c r="K460" s="220">
        <v>0</v>
      </c>
      <c r="L460" s="220">
        <v>0</v>
      </c>
      <c r="M460" s="220">
        <v>0</v>
      </c>
      <c r="N460" s="220">
        <f>SUM(O460+Q460+R460)</f>
        <v>31431.11</v>
      </c>
      <c r="O460" s="240">
        <v>31431.11</v>
      </c>
      <c r="P460" s="240">
        <v>0</v>
      </c>
      <c r="Q460" s="240">
        <v>0</v>
      </c>
      <c r="R460" s="240">
        <v>0</v>
      </c>
      <c r="S460" s="167"/>
      <c r="T460" s="168"/>
      <c r="U460" s="168"/>
      <c r="V460" s="168"/>
      <c r="W460" s="168"/>
    </row>
    <row r="461" spans="1:23" s="154" customFormat="1" ht="36.75" customHeight="1">
      <c r="A461" s="284" t="s">
        <v>274</v>
      </c>
      <c r="B461" s="285"/>
      <c r="C461" s="285"/>
      <c r="D461" s="286"/>
      <c r="E461" s="233">
        <f t="shared" si="144"/>
        <v>18628289</v>
      </c>
      <c r="F461" s="157">
        <f>SUM(G461:M461)</f>
        <v>14552234.1</v>
      </c>
      <c r="G461" s="157">
        <f t="shared" ref="G461:M461" si="152">SUM(G9+G36+G46+G49+G55+G66+G116+G123+G128+G160+G163+G167+G250+G269+G330+G349+G383+G431+G446)</f>
        <v>6082107</v>
      </c>
      <c r="H461" s="157">
        <f t="shared" si="152"/>
        <v>2850029.1</v>
      </c>
      <c r="I461" s="157">
        <f t="shared" si="152"/>
        <v>1036500</v>
      </c>
      <c r="J461" s="157">
        <f t="shared" si="152"/>
        <v>4333598</v>
      </c>
      <c r="K461" s="157">
        <f t="shared" si="152"/>
        <v>0</v>
      </c>
      <c r="L461" s="157">
        <f t="shared" si="152"/>
        <v>0</v>
      </c>
      <c r="M461" s="157">
        <f t="shared" si="152"/>
        <v>250000</v>
      </c>
      <c r="N461" s="157">
        <f>SUM(N431+N446+N383+N330+N269+N250+N167+N163+N160+N128+N116+N66+N55+N49+N46+N36+N9)</f>
        <v>4076054.9000000004</v>
      </c>
      <c r="O461" s="157">
        <f>SUM(O431+O446+O383+O330+O269+O250+O167+O163+O160+O128+O116+O66+O55+O49+O46+O36+O9)</f>
        <v>4076054.9000000004</v>
      </c>
      <c r="P461" s="157">
        <f>SUM(P431+P446+P383+P330+P269+P250+P167+P163+P160+P128+P116+P66+P55+P49+P46+P36+P9)</f>
        <v>2771342.3</v>
      </c>
      <c r="Q461" s="157">
        <f>SUM(Q431+Q446+Q383+Q330+Q269+Q250+Q167+Q163+Q160+Q128+Q116+Q66+Q55+Q49+Q46+Q36+Q9)</f>
        <v>0</v>
      </c>
      <c r="R461" s="157">
        <f>SUM(R431+R446+R383+R330+R269+R250+R167+R163+R160+R128+R116+R66+R55+R49+R46+R36+R9)</f>
        <v>0</v>
      </c>
      <c r="S461" s="167"/>
      <c r="T461" s="168"/>
      <c r="U461" s="168"/>
      <c r="V461" s="168"/>
      <c r="W461" s="168"/>
    </row>
  </sheetData>
  <mergeCells count="24">
    <mergeCell ref="C4:C7"/>
    <mergeCell ref="D4:D7"/>
    <mergeCell ref="O5:R5"/>
    <mergeCell ref="I6:I7"/>
    <mergeCell ref="K6:K7"/>
    <mergeCell ref="Q6:Q7"/>
    <mergeCell ref="J6:J7"/>
    <mergeCell ref="R6:R7"/>
    <mergeCell ref="A461:D461"/>
    <mergeCell ref="O1:Q1"/>
    <mergeCell ref="J1:L1"/>
    <mergeCell ref="M1:N1"/>
    <mergeCell ref="M6:M7"/>
    <mergeCell ref="N5:N7"/>
    <mergeCell ref="G5:M5"/>
    <mergeCell ref="A2:I2"/>
    <mergeCell ref="F4:R4"/>
    <mergeCell ref="A4:A7"/>
    <mergeCell ref="G6:H6"/>
    <mergeCell ref="O6:O7"/>
    <mergeCell ref="B4:B7"/>
    <mergeCell ref="E4:E7"/>
    <mergeCell ref="F5:F7"/>
    <mergeCell ref="L6:L7"/>
  </mergeCells>
  <phoneticPr fontId="1" type="noConversion"/>
  <printOptions horizontalCentered="1"/>
  <pageMargins left="0.7" right="0.7" top="0.75" bottom="0.75" header="0.3" footer="0.3"/>
  <pageSetup paperSize="9" scale="75" fitToHeight="0" pageOrder="overThenDown" orientation="landscape" horizontalDpi="300" verticalDpi="300" r:id="rId1"/>
  <headerFooter alignWithMargins="0">
    <oddFooter>Strona &amp;P</oddFooter>
  </headerFooter>
  <ignoredErrors>
    <ignoredError sqref="K30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G24"/>
  <sheetViews>
    <sheetView showGridLines="0" workbookViewId="0"/>
  </sheetViews>
  <sheetFormatPr defaultRowHeight="12.75"/>
  <cols>
    <col min="1" max="1" width="4.7109375" style="12" bestFit="1" customWidth="1"/>
    <col min="2" max="2" width="40.140625" style="12" bestFit="1" customWidth="1"/>
    <col min="3" max="3" width="14" style="12" customWidth="1"/>
    <col min="4" max="4" width="17.140625" style="12" customWidth="1"/>
    <col min="5" max="16384" width="9.140625" style="12"/>
  </cols>
  <sheetData>
    <row r="1" spans="1:7" ht="48.75" customHeight="1">
      <c r="D1" s="21" t="s">
        <v>18</v>
      </c>
    </row>
    <row r="2" spans="1:7" ht="45.75" customHeight="1">
      <c r="A2" s="310" t="s">
        <v>161</v>
      </c>
      <c r="B2" s="311"/>
      <c r="C2" s="311"/>
      <c r="D2" s="311"/>
      <c r="E2" s="22"/>
      <c r="F2" s="22"/>
      <c r="G2" s="23"/>
    </row>
    <row r="3" spans="1:7" ht="9.75" customHeight="1">
      <c r="D3" s="2" t="s">
        <v>1</v>
      </c>
    </row>
    <row r="4" spans="1:7" ht="64.5" customHeight="1">
      <c r="A4" s="24" t="s">
        <v>19</v>
      </c>
      <c r="B4" s="24" t="s">
        <v>20</v>
      </c>
      <c r="C4" s="25" t="s">
        <v>21</v>
      </c>
      <c r="D4" s="25" t="s">
        <v>171</v>
      </c>
    </row>
    <row r="5" spans="1:7" s="27" customFormat="1" ht="10.5" customHeight="1">
      <c r="A5" s="26">
        <v>1</v>
      </c>
      <c r="B5" s="26">
        <v>2</v>
      </c>
      <c r="C5" s="26">
        <v>3</v>
      </c>
      <c r="D5" s="26">
        <v>4</v>
      </c>
    </row>
    <row r="6" spans="1:7" ht="18.95" customHeight="1">
      <c r="A6" s="312" t="s">
        <v>22</v>
      </c>
      <c r="B6" s="312"/>
      <c r="C6" s="28"/>
      <c r="D6" s="29"/>
    </row>
    <row r="7" spans="1:7" ht="18.95" customHeight="1">
      <c r="A7" s="30" t="s">
        <v>23</v>
      </c>
      <c r="B7" s="31" t="s">
        <v>24</v>
      </c>
      <c r="C7" s="30" t="s">
        <v>25</v>
      </c>
      <c r="D7" s="31"/>
    </row>
    <row r="8" spans="1:7" ht="18.95" customHeight="1">
      <c r="A8" s="32" t="s">
        <v>26</v>
      </c>
      <c r="B8" s="33" t="s">
        <v>27</v>
      </c>
      <c r="C8" s="32" t="s">
        <v>25</v>
      </c>
      <c r="D8" s="33"/>
    </row>
    <row r="9" spans="1:7" ht="51">
      <c r="A9" s="32" t="s">
        <v>28</v>
      </c>
      <c r="B9" s="34" t="s">
        <v>29</v>
      </c>
      <c r="C9" s="32" t="s">
        <v>30</v>
      </c>
      <c r="D9" s="33"/>
    </row>
    <row r="10" spans="1:7" ht="18.95" customHeight="1">
      <c r="A10" s="32" t="s">
        <v>31</v>
      </c>
      <c r="B10" s="33" t="s">
        <v>32</v>
      </c>
      <c r="C10" s="32" t="s">
        <v>33</v>
      </c>
      <c r="D10" s="33"/>
    </row>
    <row r="11" spans="1:7" ht="18.95" customHeight="1">
      <c r="A11" s="32" t="s">
        <v>34</v>
      </c>
      <c r="B11" s="33" t="s">
        <v>35</v>
      </c>
      <c r="C11" s="32" t="s">
        <v>36</v>
      </c>
      <c r="D11" s="33"/>
    </row>
    <row r="12" spans="1:7" ht="18.95" customHeight="1">
      <c r="A12" s="32" t="s">
        <v>37</v>
      </c>
      <c r="B12" s="33" t="s">
        <v>38</v>
      </c>
      <c r="C12" s="32" t="s">
        <v>39</v>
      </c>
      <c r="D12" s="33"/>
    </row>
    <row r="13" spans="1:7" ht="18.95" customHeight="1">
      <c r="A13" s="32" t="s">
        <v>40</v>
      </c>
      <c r="B13" s="33" t="s">
        <v>41</v>
      </c>
      <c r="C13" s="32" t="s">
        <v>42</v>
      </c>
      <c r="D13" s="33"/>
    </row>
    <row r="14" spans="1:7" ht="18.95" customHeight="1">
      <c r="A14" s="32" t="s">
        <v>43</v>
      </c>
      <c r="B14" s="35" t="s">
        <v>44</v>
      </c>
      <c r="C14" s="36" t="s">
        <v>45</v>
      </c>
      <c r="D14" s="35"/>
    </row>
    <row r="15" spans="1:7" ht="18.95" customHeight="1">
      <c r="A15" s="312" t="s">
        <v>46</v>
      </c>
      <c r="B15" s="312"/>
      <c r="C15" s="28"/>
      <c r="D15" s="29"/>
    </row>
    <row r="16" spans="1:7" ht="18.95" customHeight="1">
      <c r="A16" s="30" t="s">
        <v>23</v>
      </c>
      <c r="B16" s="31" t="s">
        <v>47</v>
      </c>
      <c r="C16" s="30" t="s">
        <v>48</v>
      </c>
      <c r="D16" s="31"/>
    </row>
    <row r="17" spans="1:6" ht="18.95" customHeight="1">
      <c r="A17" s="32" t="s">
        <v>26</v>
      </c>
      <c r="B17" s="33" t="s">
        <v>49</v>
      </c>
      <c r="C17" s="32" t="s">
        <v>48</v>
      </c>
      <c r="D17" s="33"/>
    </row>
    <row r="18" spans="1:6" ht="38.25">
      <c r="A18" s="32" t="s">
        <v>28</v>
      </c>
      <c r="B18" s="34" t="s">
        <v>50</v>
      </c>
      <c r="C18" s="32" t="s">
        <v>51</v>
      </c>
      <c r="D18" s="33"/>
    </row>
    <row r="19" spans="1:6" ht="18.95" customHeight="1">
      <c r="A19" s="32" t="s">
        <v>31</v>
      </c>
      <c r="B19" s="33" t="s">
        <v>52</v>
      </c>
      <c r="C19" s="32" t="s">
        <v>53</v>
      </c>
      <c r="D19" s="33"/>
    </row>
    <row r="20" spans="1:6" ht="18.95" customHeight="1">
      <c r="A20" s="32" t="s">
        <v>34</v>
      </c>
      <c r="B20" s="33" t="s">
        <v>54</v>
      </c>
      <c r="C20" s="32" t="s">
        <v>55</v>
      </c>
      <c r="D20" s="33"/>
    </row>
    <row r="21" spans="1:6" ht="18.95" customHeight="1">
      <c r="A21" s="32" t="s">
        <v>37</v>
      </c>
      <c r="B21" s="33" t="s">
        <v>56</v>
      </c>
      <c r="C21" s="32" t="s">
        <v>57</v>
      </c>
      <c r="D21" s="33"/>
    </row>
    <row r="22" spans="1:6" ht="18.95" customHeight="1">
      <c r="A22" s="36" t="s">
        <v>40</v>
      </c>
      <c r="B22" s="35" t="s">
        <v>58</v>
      </c>
      <c r="C22" s="36" t="s">
        <v>59</v>
      </c>
      <c r="D22" s="35"/>
    </row>
    <row r="23" spans="1:6" ht="15" customHeight="1">
      <c r="A23" s="37"/>
      <c r="B23" s="38"/>
      <c r="C23" s="38"/>
      <c r="D23" s="38"/>
    </row>
    <row r="24" spans="1:6">
      <c r="A24" s="39"/>
      <c r="B24" s="40"/>
      <c r="C24" s="40"/>
      <c r="D24" s="40"/>
      <c r="E24" s="41"/>
      <c r="F24" s="41"/>
    </row>
  </sheetData>
  <mergeCells count="3">
    <mergeCell ref="A2:D2"/>
    <mergeCell ref="A6:B6"/>
    <mergeCell ref="A15:B15"/>
  </mergeCells>
  <phoneticPr fontId="1" type="noConversion"/>
  <printOptions horizontalCentered="1"/>
  <pageMargins left="0.56999999999999995" right="0.54" top="1.1399999999999999" bottom="0.59055118110236227" header="0.51181102362204722" footer="0.51181102362204722"/>
  <pageSetup paperSize="9" scale="9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L24"/>
  <sheetViews>
    <sheetView showGridLines="0" defaultGridColor="0" colorId="8" workbookViewId="0">
      <selection activeCell="M12" sqref="M12"/>
    </sheetView>
  </sheetViews>
  <sheetFormatPr defaultRowHeight="12.75"/>
  <cols>
    <col min="1" max="1" width="5.5703125" style="12" bestFit="1" customWidth="1"/>
    <col min="2" max="2" width="8.85546875" style="12" bestFit="1" customWidth="1"/>
    <col min="3" max="3" width="6.85546875" style="12" customWidth="1"/>
    <col min="4" max="4" width="14.28515625" style="12" customWidth="1"/>
    <col min="5" max="5" width="14.85546875" style="12" customWidth="1"/>
    <col min="6" max="6" width="15" style="12" customWidth="1"/>
    <col min="7" max="9" width="16.7109375" style="12" customWidth="1"/>
    <col min="10" max="10" width="15" style="12" customWidth="1"/>
    <col min="11" max="11" width="18.140625" style="12" customWidth="1"/>
    <col min="12" max="12" width="15" style="12" customWidth="1"/>
  </cols>
  <sheetData>
    <row r="1" spans="1:12" ht="48.75" customHeight="1">
      <c r="L1" s="21" t="s">
        <v>60</v>
      </c>
    </row>
    <row r="2" spans="1:12" ht="75" customHeight="1">
      <c r="A2" s="310" t="s">
        <v>149</v>
      </c>
      <c r="B2" s="310"/>
      <c r="C2" s="310"/>
      <c r="D2" s="310"/>
      <c r="E2" s="310"/>
      <c r="F2" s="310"/>
      <c r="G2" s="310"/>
      <c r="H2" s="310"/>
      <c r="I2" s="310"/>
      <c r="J2" s="310"/>
      <c r="K2" s="310"/>
    </row>
    <row r="3" spans="1:12" ht="12" customHeight="1" thickBot="1">
      <c r="F3" s="1"/>
      <c r="G3" s="1"/>
      <c r="H3" s="1"/>
      <c r="I3" s="1"/>
      <c r="J3" s="14"/>
      <c r="L3" s="2" t="s">
        <v>1</v>
      </c>
    </row>
    <row r="4" spans="1:12" s="83" customFormat="1" ht="17.25" customHeight="1" thickBot="1">
      <c r="A4" s="328" t="s">
        <v>2</v>
      </c>
      <c r="B4" s="328" t="s">
        <v>3</v>
      </c>
      <c r="C4" s="328" t="s">
        <v>175</v>
      </c>
      <c r="D4" s="331" t="s">
        <v>113</v>
      </c>
      <c r="E4" s="319" t="s">
        <v>172</v>
      </c>
      <c r="F4" s="322" t="s">
        <v>6</v>
      </c>
      <c r="G4" s="323"/>
      <c r="H4" s="323"/>
      <c r="I4" s="323"/>
      <c r="J4" s="323"/>
      <c r="K4" s="323"/>
      <c r="L4" s="324"/>
    </row>
    <row r="5" spans="1:12" s="83" customFormat="1" ht="12" customHeight="1">
      <c r="A5" s="329"/>
      <c r="B5" s="329"/>
      <c r="C5" s="329"/>
      <c r="D5" s="332"/>
      <c r="E5" s="320"/>
      <c r="F5" s="313" t="s">
        <v>13</v>
      </c>
      <c r="G5" s="325" t="s">
        <v>6</v>
      </c>
      <c r="H5" s="318"/>
      <c r="I5" s="318"/>
      <c r="J5" s="318"/>
      <c r="K5" s="318"/>
      <c r="L5" s="313" t="s">
        <v>15</v>
      </c>
    </row>
    <row r="6" spans="1:12" s="83" customFormat="1" ht="31.5" customHeight="1">
      <c r="A6" s="329"/>
      <c r="B6" s="329"/>
      <c r="C6" s="329"/>
      <c r="D6" s="332"/>
      <c r="E6" s="320"/>
      <c r="F6" s="313"/>
      <c r="G6" s="315" t="s">
        <v>138</v>
      </c>
      <c r="H6" s="316"/>
      <c r="I6" s="317" t="s">
        <v>139</v>
      </c>
      <c r="J6" s="317" t="s">
        <v>170</v>
      </c>
      <c r="K6" s="317" t="s">
        <v>174</v>
      </c>
      <c r="L6" s="313"/>
    </row>
    <row r="7" spans="1:12" ht="100.5" customHeight="1" thickBot="1">
      <c r="A7" s="330"/>
      <c r="B7" s="330"/>
      <c r="C7" s="330"/>
      <c r="D7" s="333"/>
      <c r="E7" s="321"/>
      <c r="F7" s="314"/>
      <c r="G7" s="89" t="s">
        <v>137</v>
      </c>
      <c r="H7" s="15" t="s">
        <v>140</v>
      </c>
      <c r="I7" s="318"/>
      <c r="J7" s="318"/>
      <c r="K7" s="318"/>
      <c r="L7" s="314"/>
    </row>
    <row r="8" spans="1:12" ht="11.25" customHeight="1">
      <c r="A8" s="49">
        <v>1</v>
      </c>
      <c r="B8" s="49">
        <v>2</v>
      </c>
      <c r="C8" s="49">
        <v>3</v>
      </c>
      <c r="D8" s="49">
        <v>4</v>
      </c>
      <c r="E8" s="93">
        <v>5</v>
      </c>
      <c r="F8" s="49">
        <v>6</v>
      </c>
      <c r="G8" s="49">
        <v>7</v>
      </c>
      <c r="H8" s="49">
        <v>8</v>
      </c>
      <c r="I8" s="49">
        <v>9</v>
      </c>
      <c r="J8" s="49">
        <v>10</v>
      </c>
      <c r="K8" s="49">
        <v>11</v>
      </c>
      <c r="L8" s="49">
        <v>12</v>
      </c>
    </row>
    <row r="9" spans="1:12" ht="20.100000000000001" customHeight="1">
      <c r="A9" s="47"/>
      <c r="B9" s="47"/>
      <c r="C9" s="47"/>
      <c r="D9" s="47"/>
      <c r="E9" s="47"/>
      <c r="F9" s="16"/>
      <c r="G9" s="16"/>
      <c r="H9" s="16"/>
      <c r="I9" s="16"/>
      <c r="J9" s="16"/>
      <c r="K9" s="16"/>
      <c r="L9" s="16"/>
    </row>
    <row r="10" spans="1:12" ht="20.100000000000001" customHeight="1">
      <c r="A10" s="47"/>
      <c r="B10" s="47"/>
      <c r="C10" s="47"/>
      <c r="D10" s="47"/>
      <c r="E10" s="47"/>
      <c r="F10" s="17"/>
      <c r="G10" s="17"/>
      <c r="H10" s="17"/>
      <c r="I10" s="17"/>
      <c r="J10" s="17"/>
      <c r="K10" s="17"/>
      <c r="L10" s="17"/>
    </row>
    <row r="11" spans="1:12" ht="20.100000000000001" customHeight="1">
      <c r="A11" s="47"/>
      <c r="B11" s="47"/>
      <c r="C11" s="47"/>
      <c r="D11" s="47"/>
      <c r="E11" s="47"/>
      <c r="F11" s="17"/>
      <c r="G11" s="17"/>
      <c r="H11" s="17"/>
      <c r="I11" s="17"/>
      <c r="J11" s="17"/>
      <c r="K11" s="17"/>
      <c r="L11" s="17"/>
    </row>
    <row r="12" spans="1:12" ht="20.100000000000001" customHeight="1">
      <c r="A12" s="47"/>
      <c r="B12" s="47"/>
      <c r="C12" s="47"/>
      <c r="D12" s="47"/>
      <c r="E12" s="47"/>
      <c r="F12" s="17"/>
      <c r="G12" s="17"/>
      <c r="H12" s="17"/>
      <c r="I12" s="17"/>
      <c r="J12" s="17"/>
      <c r="K12" s="17"/>
      <c r="L12" s="17"/>
    </row>
    <row r="13" spans="1:12" ht="20.100000000000001" customHeight="1">
      <c r="A13" s="47"/>
      <c r="B13" s="47"/>
      <c r="C13" s="47"/>
      <c r="D13" s="47"/>
      <c r="E13" s="47"/>
      <c r="F13" s="17"/>
      <c r="G13" s="17"/>
      <c r="H13" s="17"/>
      <c r="I13" s="17"/>
      <c r="J13" s="17"/>
      <c r="K13" s="17"/>
      <c r="L13" s="17"/>
    </row>
    <row r="14" spans="1:12" ht="20.100000000000001" customHeight="1">
      <c r="A14" s="47"/>
      <c r="B14" s="47"/>
      <c r="C14" s="47"/>
      <c r="D14" s="47"/>
      <c r="E14" s="47"/>
      <c r="F14" s="17"/>
      <c r="G14" s="17"/>
      <c r="H14" s="17"/>
      <c r="I14" s="17"/>
      <c r="J14" s="17"/>
      <c r="K14" s="17"/>
      <c r="L14" s="17"/>
    </row>
    <row r="15" spans="1:12" ht="20.100000000000001" customHeight="1">
      <c r="A15" s="47"/>
      <c r="B15" s="47"/>
      <c r="C15" s="47"/>
      <c r="D15" s="47"/>
      <c r="E15" s="47"/>
      <c r="F15" s="17"/>
      <c r="G15" s="17"/>
      <c r="H15" s="17"/>
      <c r="I15" s="17"/>
      <c r="J15" s="17"/>
      <c r="K15" s="17"/>
      <c r="L15" s="17"/>
    </row>
    <row r="16" spans="1:12" ht="20.100000000000001" customHeight="1">
      <c r="A16" s="47"/>
      <c r="B16" s="47"/>
      <c r="C16" s="47"/>
      <c r="D16" s="47"/>
      <c r="E16" s="47"/>
      <c r="F16" s="17"/>
      <c r="G16" s="17"/>
      <c r="H16" s="17"/>
      <c r="I16" s="17"/>
      <c r="J16" s="17"/>
      <c r="K16" s="17"/>
      <c r="L16" s="17"/>
    </row>
    <row r="17" spans="1:12" ht="20.100000000000001" customHeight="1">
      <c r="A17" s="47"/>
      <c r="B17" s="47"/>
      <c r="C17" s="47"/>
      <c r="D17" s="47"/>
      <c r="E17" s="47"/>
      <c r="F17" s="17"/>
      <c r="G17" s="17"/>
      <c r="H17" s="17"/>
      <c r="I17" s="17"/>
      <c r="J17" s="17"/>
      <c r="K17" s="17"/>
      <c r="L17" s="17"/>
    </row>
    <row r="18" spans="1:12" ht="20.100000000000001" customHeight="1">
      <c r="A18" s="47"/>
      <c r="B18" s="47"/>
      <c r="C18" s="47"/>
      <c r="D18" s="47"/>
      <c r="E18" s="47"/>
      <c r="F18" s="17"/>
      <c r="G18" s="17"/>
      <c r="H18" s="17"/>
      <c r="I18" s="17"/>
      <c r="J18" s="17"/>
      <c r="K18" s="17"/>
      <c r="L18" s="17"/>
    </row>
    <row r="19" spans="1:12" ht="20.100000000000001" customHeight="1">
      <c r="A19" s="47"/>
      <c r="B19" s="47"/>
      <c r="C19" s="47"/>
      <c r="D19" s="47"/>
      <c r="E19" s="47"/>
      <c r="F19" s="17"/>
      <c r="G19" s="17"/>
      <c r="H19" s="17"/>
      <c r="I19" s="17"/>
      <c r="J19" s="17"/>
      <c r="K19" s="17"/>
      <c r="L19" s="17"/>
    </row>
    <row r="20" spans="1:12" ht="20.100000000000001" customHeight="1">
      <c r="A20" s="18"/>
      <c r="B20" s="18"/>
      <c r="C20" s="18"/>
      <c r="D20" s="18"/>
      <c r="E20" s="18"/>
      <c r="F20" s="19"/>
      <c r="G20" s="19"/>
      <c r="H20" s="19"/>
      <c r="I20" s="19"/>
      <c r="J20" s="19"/>
      <c r="K20" s="19"/>
      <c r="L20" s="19"/>
    </row>
    <row r="21" spans="1:12" ht="20.100000000000001" customHeight="1">
      <c r="A21" s="327" t="s">
        <v>92</v>
      </c>
      <c r="B21" s="327"/>
      <c r="C21" s="327"/>
      <c r="D21" s="327"/>
      <c r="E21" s="84"/>
      <c r="F21" s="20"/>
      <c r="G21" s="20"/>
      <c r="H21" s="20"/>
      <c r="I21" s="20"/>
      <c r="J21" s="20"/>
      <c r="K21" s="20"/>
      <c r="L21" s="20"/>
    </row>
    <row r="23" spans="1:12">
      <c r="A23" s="326" t="s">
        <v>176</v>
      </c>
      <c r="B23" s="326"/>
      <c r="C23" s="326"/>
      <c r="D23" s="326"/>
      <c r="E23" s="326"/>
      <c r="F23" s="326"/>
      <c r="G23" s="326"/>
      <c r="H23" s="326"/>
      <c r="I23" s="95"/>
    </row>
    <row r="24" spans="1:12">
      <c r="A24" s="326" t="s">
        <v>180</v>
      </c>
      <c r="B24" s="326"/>
      <c r="C24" s="326"/>
      <c r="D24" s="326"/>
      <c r="E24" s="326"/>
      <c r="F24" s="326"/>
      <c r="G24" s="326"/>
      <c r="H24" s="326"/>
      <c r="I24" s="95"/>
    </row>
  </sheetData>
  <mergeCells count="17">
    <mergeCell ref="A24:H24"/>
    <mergeCell ref="A23:H23"/>
    <mergeCell ref="A21:D21"/>
    <mergeCell ref="A4:A7"/>
    <mergeCell ref="B4:B7"/>
    <mergeCell ref="C4:C7"/>
    <mergeCell ref="D4:D7"/>
    <mergeCell ref="L5:L7"/>
    <mergeCell ref="G6:H6"/>
    <mergeCell ref="J6:J7"/>
    <mergeCell ref="A2:K2"/>
    <mergeCell ref="E4:E7"/>
    <mergeCell ref="F4:L4"/>
    <mergeCell ref="F5:F7"/>
    <mergeCell ref="G5:K5"/>
    <mergeCell ref="K6:K7"/>
    <mergeCell ref="I6:I7"/>
  </mergeCells>
  <phoneticPr fontId="1" type="noConversion"/>
  <printOptions horizontalCentered="1"/>
  <pageMargins left="0.56999999999999995" right="0.27" top="0.75" bottom="0.59055118110236227" header="0.51181102362204722" footer="0.51181102362204722"/>
  <pageSetup paperSize="9" scale="95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L24"/>
  <sheetViews>
    <sheetView showGridLines="0" defaultGridColor="0" colorId="8" workbookViewId="0">
      <selection activeCell="M12" sqref="M12"/>
    </sheetView>
  </sheetViews>
  <sheetFormatPr defaultRowHeight="12.75"/>
  <cols>
    <col min="1" max="1" width="5.5703125" style="12" bestFit="1" customWidth="1"/>
    <col min="2" max="2" width="8.85546875" style="12" bestFit="1" customWidth="1"/>
    <col min="3" max="3" width="6.85546875" style="12" customWidth="1"/>
    <col min="4" max="4" width="14.28515625" style="12" customWidth="1"/>
    <col min="5" max="5" width="14.85546875" style="12" customWidth="1"/>
    <col min="6" max="6" width="15" style="12" customWidth="1"/>
    <col min="7" max="9" width="16.7109375" style="12" customWidth="1"/>
    <col min="10" max="10" width="15" style="12" customWidth="1"/>
    <col min="11" max="11" width="18.140625" style="12" customWidth="1"/>
    <col min="12" max="12" width="15" style="12" customWidth="1"/>
  </cols>
  <sheetData>
    <row r="1" spans="1:12" ht="48.75" customHeight="1">
      <c r="L1" s="21" t="s">
        <v>69</v>
      </c>
    </row>
    <row r="2" spans="1:12" ht="75" customHeight="1">
      <c r="A2" s="310" t="s">
        <v>150</v>
      </c>
      <c r="B2" s="310"/>
      <c r="C2" s="310"/>
      <c r="D2" s="310"/>
      <c r="E2" s="310"/>
      <c r="F2" s="310"/>
      <c r="G2" s="310"/>
      <c r="H2" s="310"/>
      <c r="I2" s="310"/>
      <c r="J2" s="310"/>
      <c r="K2" s="310"/>
    </row>
    <row r="3" spans="1:12" ht="12" customHeight="1" thickBot="1">
      <c r="F3" s="1"/>
      <c r="G3" s="1"/>
      <c r="H3" s="1"/>
      <c r="I3" s="1"/>
      <c r="J3" s="14"/>
      <c r="L3" s="2" t="s">
        <v>1</v>
      </c>
    </row>
    <row r="4" spans="1:12" s="83" customFormat="1" ht="17.25" customHeight="1" thickBot="1">
      <c r="A4" s="328" t="s">
        <v>2</v>
      </c>
      <c r="B4" s="328" t="s">
        <v>3</v>
      </c>
      <c r="C4" s="328" t="s">
        <v>175</v>
      </c>
      <c r="D4" s="331" t="s">
        <v>113</v>
      </c>
      <c r="E4" s="319" t="s">
        <v>172</v>
      </c>
      <c r="F4" s="322" t="s">
        <v>6</v>
      </c>
      <c r="G4" s="323"/>
      <c r="H4" s="323"/>
      <c r="I4" s="323"/>
      <c r="J4" s="323"/>
      <c r="K4" s="323"/>
      <c r="L4" s="324"/>
    </row>
    <row r="5" spans="1:12" s="83" customFormat="1" ht="12" customHeight="1">
      <c r="A5" s="329"/>
      <c r="B5" s="329"/>
      <c r="C5" s="329"/>
      <c r="D5" s="332"/>
      <c r="E5" s="320"/>
      <c r="F5" s="313" t="s">
        <v>13</v>
      </c>
      <c r="G5" s="325" t="s">
        <v>6</v>
      </c>
      <c r="H5" s="318"/>
      <c r="I5" s="318"/>
      <c r="J5" s="318"/>
      <c r="K5" s="318"/>
      <c r="L5" s="313" t="s">
        <v>15</v>
      </c>
    </row>
    <row r="6" spans="1:12" s="83" customFormat="1" ht="31.5" customHeight="1">
      <c r="A6" s="329"/>
      <c r="B6" s="329"/>
      <c r="C6" s="329"/>
      <c r="D6" s="332"/>
      <c r="E6" s="320"/>
      <c r="F6" s="313"/>
      <c r="G6" s="315" t="s">
        <v>138</v>
      </c>
      <c r="H6" s="316"/>
      <c r="I6" s="317" t="s">
        <v>139</v>
      </c>
      <c r="J6" s="317" t="s">
        <v>170</v>
      </c>
      <c r="K6" s="317" t="s">
        <v>174</v>
      </c>
      <c r="L6" s="313"/>
    </row>
    <row r="7" spans="1:12" ht="100.5" customHeight="1" thickBot="1">
      <c r="A7" s="330"/>
      <c r="B7" s="330"/>
      <c r="C7" s="330"/>
      <c r="D7" s="333"/>
      <c r="E7" s="321"/>
      <c r="F7" s="314"/>
      <c r="G7" s="89" t="s">
        <v>137</v>
      </c>
      <c r="H7" s="15" t="s">
        <v>140</v>
      </c>
      <c r="I7" s="318"/>
      <c r="J7" s="318"/>
      <c r="K7" s="318"/>
      <c r="L7" s="314"/>
    </row>
    <row r="8" spans="1:12" ht="11.25" customHeight="1">
      <c r="A8" s="49">
        <v>1</v>
      </c>
      <c r="B8" s="49">
        <v>2</v>
      </c>
      <c r="C8" s="49">
        <v>3</v>
      </c>
      <c r="D8" s="49">
        <v>4</v>
      </c>
      <c r="E8" s="93">
        <v>5</v>
      </c>
      <c r="F8" s="49">
        <v>6</v>
      </c>
      <c r="G8" s="49">
        <v>7</v>
      </c>
      <c r="H8" s="49">
        <v>8</v>
      </c>
      <c r="I8" s="49">
        <v>9</v>
      </c>
      <c r="J8" s="49">
        <v>10</v>
      </c>
      <c r="K8" s="49">
        <v>11</v>
      </c>
      <c r="L8" s="49">
        <v>12</v>
      </c>
    </row>
    <row r="9" spans="1:12" ht="20.100000000000001" customHeight="1">
      <c r="A9" s="47"/>
      <c r="B9" s="47"/>
      <c r="C9" s="47"/>
      <c r="D9" s="47"/>
      <c r="E9" s="47"/>
      <c r="F9" s="16"/>
      <c r="G9" s="16"/>
      <c r="H9" s="16"/>
      <c r="I9" s="16"/>
      <c r="J9" s="16"/>
      <c r="K9" s="16"/>
      <c r="L9" s="16"/>
    </row>
    <row r="10" spans="1:12" ht="20.100000000000001" customHeight="1">
      <c r="A10" s="47"/>
      <c r="B10" s="47"/>
      <c r="C10" s="47"/>
      <c r="D10" s="47"/>
      <c r="E10" s="47"/>
      <c r="F10" s="17"/>
      <c r="G10" s="17"/>
      <c r="H10" s="17"/>
      <c r="I10" s="17"/>
      <c r="J10" s="17"/>
      <c r="K10" s="17"/>
      <c r="L10" s="17"/>
    </row>
    <row r="11" spans="1:12" ht="20.100000000000001" customHeight="1">
      <c r="A11" s="47"/>
      <c r="B11" s="47"/>
      <c r="C11" s="47"/>
      <c r="D11" s="47"/>
      <c r="E11" s="47"/>
      <c r="F11" s="17"/>
      <c r="G11" s="17"/>
      <c r="H11" s="17"/>
      <c r="I11" s="17"/>
      <c r="J11" s="17"/>
      <c r="K11" s="17"/>
      <c r="L11" s="17"/>
    </row>
    <row r="12" spans="1:12" ht="20.100000000000001" customHeight="1">
      <c r="A12" s="47"/>
      <c r="B12" s="47"/>
      <c r="C12" s="47"/>
      <c r="D12" s="47"/>
      <c r="E12" s="47"/>
      <c r="F12" s="17"/>
      <c r="G12" s="17"/>
      <c r="H12" s="17"/>
      <c r="I12" s="17"/>
      <c r="J12" s="17"/>
      <c r="K12" s="17"/>
      <c r="L12" s="17"/>
    </row>
    <row r="13" spans="1:12" ht="20.100000000000001" customHeight="1">
      <c r="A13" s="47"/>
      <c r="B13" s="47"/>
      <c r="C13" s="47"/>
      <c r="D13" s="47"/>
      <c r="E13" s="47"/>
      <c r="F13" s="17"/>
      <c r="G13" s="17"/>
      <c r="H13" s="17"/>
      <c r="I13" s="17"/>
      <c r="J13" s="17"/>
      <c r="K13" s="17"/>
      <c r="L13" s="17"/>
    </row>
    <row r="14" spans="1:12" ht="20.100000000000001" customHeight="1">
      <c r="A14" s="47"/>
      <c r="B14" s="47"/>
      <c r="C14" s="47"/>
      <c r="D14" s="47"/>
      <c r="E14" s="47"/>
      <c r="F14" s="17"/>
      <c r="G14" s="17"/>
      <c r="H14" s="17"/>
      <c r="I14" s="17"/>
      <c r="J14" s="17"/>
      <c r="K14" s="17"/>
      <c r="L14" s="17"/>
    </row>
    <row r="15" spans="1:12" ht="20.100000000000001" customHeight="1">
      <c r="A15" s="47"/>
      <c r="B15" s="47"/>
      <c r="C15" s="47"/>
      <c r="D15" s="47"/>
      <c r="E15" s="47"/>
      <c r="F15" s="17"/>
      <c r="G15" s="17"/>
      <c r="H15" s="17"/>
      <c r="I15" s="17"/>
      <c r="J15" s="17"/>
      <c r="K15" s="17"/>
      <c r="L15" s="17"/>
    </row>
    <row r="16" spans="1:12" ht="20.100000000000001" customHeight="1">
      <c r="A16" s="47"/>
      <c r="B16" s="47"/>
      <c r="C16" s="47"/>
      <c r="D16" s="47"/>
      <c r="E16" s="47"/>
      <c r="F16" s="17"/>
      <c r="G16" s="17"/>
      <c r="H16" s="17"/>
      <c r="I16" s="17"/>
      <c r="J16" s="17"/>
      <c r="K16" s="17"/>
      <c r="L16" s="17"/>
    </row>
    <row r="17" spans="1:12" ht="20.100000000000001" customHeight="1">
      <c r="A17" s="47"/>
      <c r="B17" s="47"/>
      <c r="C17" s="47"/>
      <c r="D17" s="47"/>
      <c r="E17" s="47"/>
      <c r="F17" s="17"/>
      <c r="G17" s="17"/>
      <c r="H17" s="17"/>
      <c r="I17" s="17"/>
      <c r="J17" s="17"/>
      <c r="K17" s="17"/>
      <c r="L17" s="17"/>
    </row>
    <row r="18" spans="1:12" ht="20.100000000000001" customHeight="1">
      <c r="A18" s="47"/>
      <c r="B18" s="47"/>
      <c r="C18" s="47"/>
      <c r="D18" s="47"/>
      <c r="E18" s="47"/>
      <c r="F18" s="17"/>
      <c r="G18" s="17"/>
      <c r="H18" s="17"/>
      <c r="I18" s="17"/>
      <c r="J18" s="17"/>
      <c r="K18" s="17"/>
      <c r="L18" s="17"/>
    </row>
    <row r="19" spans="1:12" ht="20.100000000000001" customHeight="1">
      <c r="A19" s="47"/>
      <c r="B19" s="47"/>
      <c r="C19" s="47"/>
      <c r="D19" s="47"/>
      <c r="E19" s="47"/>
      <c r="F19" s="17"/>
      <c r="G19" s="17"/>
      <c r="H19" s="17"/>
      <c r="I19" s="17"/>
      <c r="J19" s="17"/>
      <c r="K19" s="17"/>
      <c r="L19" s="17"/>
    </row>
    <row r="20" spans="1:12" ht="20.100000000000001" customHeight="1">
      <c r="A20" s="18"/>
      <c r="B20" s="18"/>
      <c r="C20" s="18"/>
      <c r="D20" s="18"/>
      <c r="E20" s="18"/>
      <c r="F20" s="19"/>
      <c r="G20" s="19"/>
      <c r="H20" s="19"/>
      <c r="I20" s="19"/>
      <c r="J20" s="19"/>
      <c r="K20" s="19"/>
      <c r="L20" s="19"/>
    </row>
    <row r="21" spans="1:12" ht="20.100000000000001" customHeight="1">
      <c r="A21" s="327" t="s">
        <v>92</v>
      </c>
      <c r="B21" s="327"/>
      <c r="C21" s="327"/>
      <c r="D21" s="327"/>
      <c r="E21" s="84"/>
      <c r="F21" s="20"/>
      <c r="G21" s="20"/>
      <c r="H21" s="20"/>
      <c r="I21" s="20"/>
      <c r="J21" s="20"/>
      <c r="K21" s="20"/>
      <c r="L21" s="20"/>
    </row>
    <row r="23" spans="1:12">
      <c r="A23" s="326" t="s">
        <v>176</v>
      </c>
      <c r="B23" s="326"/>
      <c r="C23" s="326"/>
      <c r="D23" s="326"/>
      <c r="E23" s="326"/>
      <c r="F23" s="326"/>
      <c r="G23" s="326"/>
      <c r="H23" s="326"/>
      <c r="I23" s="95"/>
    </row>
    <row r="24" spans="1:12">
      <c r="A24" s="326" t="s">
        <v>180</v>
      </c>
      <c r="B24" s="326"/>
      <c r="C24" s="326"/>
      <c r="D24" s="326"/>
      <c r="E24" s="326"/>
      <c r="F24" s="326"/>
      <c r="G24" s="326"/>
      <c r="H24" s="326"/>
      <c r="I24" s="95"/>
    </row>
  </sheetData>
  <mergeCells count="17">
    <mergeCell ref="A24:H24"/>
    <mergeCell ref="A23:H23"/>
    <mergeCell ref="G6:H6"/>
    <mergeCell ref="J6:J7"/>
    <mergeCell ref="A21:D21"/>
    <mergeCell ref="I6:I7"/>
    <mergeCell ref="A2:K2"/>
    <mergeCell ref="A4:A7"/>
    <mergeCell ref="B4:B7"/>
    <mergeCell ref="C4:C7"/>
    <mergeCell ref="D4:D7"/>
    <mergeCell ref="E4:E7"/>
    <mergeCell ref="F4:L4"/>
    <mergeCell ref="F5:F7"/>
    <mergeCell ref="G5:K5"/>
    <mergeCell ref="L5:L7"/>
    <mergeCell ref="K6:K7"/>
  </mergeCells>
  <phoneticPr fontId="1" type="noConversion"/>
  <printOptions horizontalCentered="1"/>
  <pageMargins left="0.56999999999999995" right="0.27" top="0.75" bottom="0.59055118110236227" header="0.51181102362204722" footer="0.51181102362204722"/>
  <pageSetup paperSize="9" scale="95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L24"/>
  <sheetViews>
    <sheetView showGridLines="0" defaultGridColor="0" colorId="8" workbookViewId="0">
      <selection activeCell="M12" sqref="M12"/>
    </sheetView>
  </sheetViews>
  <sheetFormatPr defaultRowHeight="12.75"/>
  <cols>
    <col min="1" max="1" width="5.5703125" style="12" bestFit="1" customWidth="1"/>
    <col min="2" max="2" width="8.85546875" style="12" bestFit="1" customWidth="1"/>
    <col min="3" max="3" width="6.85546875" style="12" customWidth="1"/>
    <col min="4" max="4" width="14.28515625" style="12" customWidth="1"/>
    <col min="5" max="5" width="14.85546875" style="12" customWidth="1"/>
    <col min="6" max="6" width="15" style="12" customWidth="1"/>
    <col min="7" max="9" width="16.7109375" style="12" customWidth="1"/>
    <col min="10" max="10" width="15" style="12" customWidth="1"/>
    <col min="11" max="11" width="18.140625" style="12" customWidth="1"/>
    <col min="12" max="12" width="15" style="12" customWidth="1"/>
  </cols>
  <sheetData>
    <row r="1" spans="1:12" ht="48.75" customHeight="1">
      <c r="L1" s="21" t="s">
        <v>75</v>
      </c>
    </row>
    <row r="2" spans="1:12" ht="75" customHeight="1">
      <c r="A2" s="310" t="s">
        <v>151</v>
      </c>
      <c r="B2" s="310"/>
      <c r="C2" s="310"/>
      <c r="D2" s="310"/>
      <c r="E2" s="310"/>
      <c r="F2" s="310"/>
      <c r="G2" s="310"/>
      <c r="H2" s="310"/>
      <c r="I2" s="310"/>
      <c r="J2" s="310"/>
      <c r="K2" s="310"/>
    </row>
    <row r="3" spans="1:12" ht="12" customHeight="1" thickBot="1">
      <c r="F3" s="1"/>
      <c r="G3" s="1"/>
      <c r="H3" s="1"/>
      <c r="I3" s="1"/>
      <c r="J3" s="14"/>
      <c r="L3" s="2" t="s">
        <v>1</v>
      </c>
    </row>
    <row r="4" spans="1:12" s="83" customFormat="1" ht="17.25" customHeight="1" thickBot="1">
      <c r="A4" s="328" t="s">
        <v>2</v>
      </c>
      <c r="B4" s="328" t="s">
        <v>3</v>
      </c>
      <c r="C4" s="328" t="s">
        <v>175</v>
      </c>
      <c r="D4" s="331" t="s">
        <v>113</v>
      </c>
      <c r="E4" s="319" t="s">
        <v>172</v>
      </c>
      <c r="F4" s="322" t="s">
        <v>6</v>
      </c>
      <c r="G4" s="323"/>
      <c r="H4" s="323"/>
      <c r="I4" s="323"/>
      <c r="J4" s="323"/>
      <c r="K4" s="323"/>
      <c r="L4" s="324"/>
    </row>
    <row r="5" spans="1:12" s="83" customFormat="1" ht="12" customHeight="1">
      <c r="A5" s="329"/>
      <c r="B5" s="329"/>
      <c r="C5" s="329"/>
      <c r="D5" s="332"/>
      <c r="E5" s="320"/>
      <c r="F5" s="313" t="s">
        <v>13</v>
      </c>
      <c r="G5" s="325" t="s">
        <v>6</v>
      </c>
      <c r="H5" s="318"/>
      <c r="I5" s="318"/>
      <c r="J5" s="318"/>
      <c r="K5" s="318"/>
      <c r="L5" s="313" t="s">
        <v>15</v>
      </c>
    </row>
    <row r="6" spans="1:12" s="83" customFormat="1" ht="31.5" customHeight="1">
      <c r="A6" s="329"/>
      <c r="B6" s="329"/>
      <c r="C6" s="329"/>
      <c r="D6" s="332"/>
      <c r="E6" s="320"/>
      <c r="F6" s="313"/>
      <c r="G6" s="315" t="s">
        <v>138</v>
      </c>
      <c r="H6" s="316"/>
      <c r="I6" s="317" t="s">
        <v>139</v>
      </c>
      <c r="J6" s="317" t="s">
        <v>170</v>
      </c>
      <c r="K6" s="317" t="s">
        <v>174</v>
      </c>
      <c r="L6" s="313"/>
    </row>
    <row r="7" spans="1:12" ht="100.5" customHeight="1" thickBot="1">
      <c r="A7" s="330"/>
      <c r="B7" s="330"/>
      <c r="C7" s="330"/>
      <c r="D7" s="333"/>
      <c r="E7" s="321"/>
      <c r="F7" s="314"/>
      <c r="G7" s="89" t="s">
        <v>137</v>
      </c>
      <c r="H7" s="15" t="s">
        <v>140</v>
      </c>
      <c r="I7" s="318"/>
      <c r="J7" s="318"/>
      <c r="K7" s="318"/>
      <c r="L7" s="314"/>
    </row>
    <row r="8" spans="1:12" ht="11.25" customHeight="1">
      <c r="A8" s="49">
        <v>1</v>
      </c>
      <c r="B8" s="49">
        <v>2</v>
      </c>
      <c r="C8" s="49">
        <v>3</v>
      </c>
      <c r="D8" s="49">
        <v>4</v>
      </c>
      <c r="E8" s="93">
        <v>5</v>
      </c>
      <c r="F8" s="49">
        <v>6</v>
      </c>
      <c r="G8" s="49">
        <v>7</v>
      </c>
      <c r="H8" s="49">
        <v>8</v>
      </c>
      <c r="I8" s="49">
        <v>9</v>
      </c>
      <c r="J8" s="49">
        <v>10</v>
      </c>
      <c r="K8" s="49">
        <v>11</v>
      </c>
      <c r="L8" s="49">
        <v>12</v>
      </c>
    </row>
    <row r="9" spans="1:12" ht="20.100000000000001" customHeight="1">
      <c r="A9" s="47"/>
      <c r="B9" s="47"/>
      <c r="C9" s="47"/>
      <c r="D9" s="47"/>
      <c r="E9" s="47"/>
      <c r="F9" s="16"/>
      <c r="G9" s="16"/>
      <c r="H9" s="16"/>
      <c r="I9" s="16"/>
      <c r="J9" s="16"/>
      <c r="K9" s="16"/>
      <c r="L9" s="16"/>
    </row>
    <row r="10" spans="1:12" ht="20.100000000000001" customHeight="1">
      <c r="A10" s="47"/>
      <c r="B10" s="47"/>
      <c r="C10" s="47"/>
      <c r="D10" s="47"/>
      <c r="E10" s="47"/>
      <c r="F10" s="17"/>
      <c r="G10" s="17"/>
      <c r="H10" s="17"/>
      <c r="I10" s="17"/>
      <c r="J10" s="17"/>
      <c r="K10" s="17"/>
      <c r="L10" s="17"/>
    </row>
    <row r="11" spans="1:12" ht="20.100000000000001" customHeight="1">
      <c r="A11" s="47"/>
      <c r="B11" s="47"/>
      <c r="C11" s="47"/>
      <c r="D11" s="47"/>
      <c r="E11" s="47"/>
      <c r="F11" s="17"/>
      <c r="G11" s="17"/>
      <c r="H11" s="17"/>
      <c r="I11" s="17"/>
      <c r="J11" s="17"/>
      <c r="K11" s="17"/>
      <c r="L11" s="17"/>
    </row>
    <row r="12" spans="1:12" ht="20.100000000000001" customHeight="1">
      <c r="A12" s="47"/>
      <c r="B12" s="47"/>
      <c r="C12" s="47"/>
      <c r="D12" s="47"/>
      <c r="E12" s="47"/>
      <c r="F12" s="17"/>
      <c r="G12" s="17"/>
      <c r="H12" s="17"/>
      <c r="I12" s="17"/>
      <c r="J12" s="17"/>
      <c r="K12" s="17"/>
      <c r="L12" s="17"/>
    </row>
    <row r="13" spans="1:12" ht="20.100000000000001" customHeight="1">
      <c r="A13" s="47"/>
      <c r="B13" s="47"/>
      <c r="C13" s="47"/>
      <c r="D13" s="47"/>
      <c r="E13" s="47"/>
      <c r="F13" s="17"/>
      <c r="G13" s="17"/>
      <c r="H13" s="17"/>
      <c r="I13" s="17"/>
      <c r="J13" s="17"/>
      <c r="K13" s="17"/>
      <c r="L13" s="17"/>
    </row>
    <row r="14" spans="1:12" ht="20.100000000000001" customHeight="1">
      <c r="A14" s="47"/>
      <c r="B14" s="47"/>
      <c r="C14" s="47"/>
      <c r="D14" s="47"/>
      <c r="E14" s="47"/>
      <c r="F14" s="17"/>
      <c r="G14" s="17"/>
      <c r="H14" s="17"/>
      <c r="I14" s="17"/>
      <c r="J14" s="17"/>
      <c r="K14" s="17"/>
      <c r="L14" s="17"/>
    </row>
    <row r="15" spans="1:12" ht="20.100000000000001" customHeight="1">
      <c r="A15" s="47"/>
      <c r="B15" s="47"/>
      <c r="C15" s="47"/>
      <c r="D15" s="47"/>
      <c r="E15" s="47"/>
      <c r="F15" s="17"/>
      <c r="G15" s="17"/>
      <c r="H15" s="17"/>
      <c r="I15" s="17"/>
      <c r="J15" s="17"/>
      <c r="K15" s="17"/>
      <c r="L15" s="17"/>
    </row>
    <row r="16" spans="1:12" ht="20.100000000000001" customHeight="1">
      <c r="A16" s="47"/>
      <c r="B16" s="47"/>
      <c r="C16" s="47"/>
      <c r="D16" s="47"/>
      <c r="E16" s="47"/>
      <c r="F16" s="17"/>
      <c r="G16" s="17"/>
      <c r="H16" s="17"/>
      <c r="I16" s="17"/>
      <c r="J16" s="17"/>
      <c r="K16" s="17"/>
      <c r="L16" s="17"/>
    </row>
    <row r="17" spans="1:12" ht="20.100000000000001" customHeight="1">
      <c r="A17" s="47"/>
      <c r="B17" s="47"/>
      <c r="C17" s="47"/>
      <c r="D17" s="47"/>
      <c r="E17" s="47"/>
      <c r="F17" s="17"/>
      <c r="G17" s="17"/>
      <c r="H17" s="17"/>
      <c r="I17" s="17"/>
      <c r="J17" s="17"/>
      <c r="K17" s="17"/>
      <c r="L17" s="17"/>
    </row>
    <row r="18" spans="1:12" ht="20.100000000000001" customHeight="1">
      <c r="A18" s="47"/>
      <c r="B18" s="47"/>
      <c r="C18" s="47"/>
      <c r="D18" s="47"/>
      <c r="E18" s="47"/>
      <c r="F18" s="17"/>
      <c r="G18" s="17"/>
      <c r="H18" s="17"/>
      <c r="I18" s="17"/>
      <c r="J18" s="17"/>
      <c r="K18" s="17"/>
      <c r="L18" s="17"/>
    </row>
    <row r="19" spans="1:12" ht="20.100000000000001" customHeight="1">
      <c r="A19" s="47"/>
      <c r="B19" s="47"/>
      <c r="C19" s="47"/>
      <c r="D19" s="47"/>
      <c r="E19" s="47"/>
      <c r="F19" s="17"/>
      <c r="G19" s="17"/>
      <c r="H19" s="17"/>
      <c r="I19" s="17"/>
      <c r="J19" s="17"/>
      <c r="K19" s="17"/>
      <c r="L19" s="17"/>
    </row>
    <row r="20" spans="1:12" ht="20.100000000000001" customHeight="1">
      <c r="A20" s="18"/>
      <c r="B20" s="18"/>
      <c r="C20" s="18"/>
      <c r="D20" s="18"/>
      <c r="E20" s="18"/>
      <c r="F20" s="19"/>
      <c r="G20" s="19"/>
      <c r="H20" s="19"/>
      <c r="I20" s="19"/>
      <c r="J20" s="19"/>
      <c r="K20" s="19"/>
      <c r="L20" s="19"/>
    </row>
    <row r="21" spans="1:12" ht="20.100000000000001" customHeight="1">
      <c r="A21" s="327" t="s">
        <v>92</v>
      </c>
      <c r="B21" s="327"/>
      <c r="C21" s="327"/>
      <c r="D21" s="327"/>
      <c r="E21" s="84"/>
      <c r="F21" s="20"/>
      <c r="G21" s="20"/>
      <c r="H21" s="20"/>
      <c r="I21" s="20"/>
      <c r="J21" s="20"/>
      <c r="K21" s="20"/>
      <c r="L21" s="20"/>
    </row>
    <row r="23" spans="1:12">
      <c r="A23" s="326" t="s">
        <v>176</v>
      </c>
      <c r="B23" s="326"/>
      <c r="C23" s="326"/>
      <c r="D23" s="326"/>
      <c r="E23" s="326"/>
      <c r="F23" s="326"/>
      <c r="G23" s="326"/>
      <c r="H23" s="326"/>
      <c r="I23" s="95"/>
    </row>
    <row r="24" spans="1:12">
      <c r="A24" s="326" t="s">
        <v>180</v>
      </c>
      <c r="B24" s="326"/>
      <c r="C24" s="326"/>
      <c r="D24" s="326"/>
      <c r="E24" s="326"/>
      <c r="F24" s="326"/>
      <c r="G24" s="326"/>
      <c r="H24" s="326"/>
      <c r="I24" s="95"/>
    </row>
  </sheetData>
  <mergeCells count="17">
    <mergeCell ref="A24:H24"/>
    <mergeCell ref="A23:H23"/>
    <mergeCell ref="G6:H6"/>
    <mergeCell ref="J6:J7"/>
    <mergeCell ref="A21:D21"/>
    <mergeCell ref="I6:I7"/>
    <mergeCell ref="A2:K2"/>
    <mergeCell ref="A4:A7"/>
    <mergeCell ref="B4:B7"/>
    <mergeCell ref="C4:C7"/>
    <mergeCell ref="D4:D7"/>
    <mergeCell ref="E4:E7"/>
    <mergeCell ref="F4:L4"/>
    <mergeCell ref="F5:F7"/>
    <mergeCell ref="G5:K5"/>
    <mergeCell ref="L5:L7"/>
    <mergeCell ref="K6:K7"/>
  </mergeCells>
  <phoneticPr fontId="1" type="noConversion"/>
  <printOptions horizontalCentered="1"/>
  <pageMargins left="0.56999999999999995" right="0.27" top="0.75" bottom="0.59055118110236227" header="0.51181102362204722" footer="0.51181102362204722"/>
  <pageSetup paperSize="9" scale="95" orientation="landscape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G29"/>
  <sheetViews>
    <sheetView showGridLines="0" defaultGridColor="0" colorId="7" workbookViewId="0"/>
  </sheetViews>
  <sheetFormatPr defaultRowHeight="12.75"/>
  <cols>
    <col min="1" max="1" width="6" customWidth="1"/>
    <col min="2" max="2" width="10.140625" customWidth="1"/>
    <col min="3" max="3" width="6" customWidth="1"/>
    <col min="4" max="4" width="35.7109375" customWidth="1"/>
    <col min="5" max="5" width="18" customWidth="1"/>
    <col min="6" max="7" width="18" style="12" customWidth="1"/>
  </cols>
  <sheetData>
    <row r="1" spans="1:7" ht="48.75" customHeight="1">
      <c r="F1" s="336" t="s">
        <v>93</v>
      </c>
      <c r="G1" s="336"/>
    </row>
    <row r="2" spans="1:7" ht="47.25" customHeight="1">
      <c r="A2" s="337" t="s">
        <v>164</v>
      </c>
      <c r="B2" s="337"/>
      <c r="C2" s="337"/>
      <c r="D2" s="337"/>
      <c r="E2" s="337"/>
      <c r="F2" s="337"/>
      <c r="G2" s="338"/>
    </row>
    <row r="3" spans="1:7" ht="9.75" customHeight="1">
      <c r="A3" s="1"/>
      <c r="B3" s="1"/>
      <c r="C3" s="1"/>
      <c r="D3" s="1"/>
      <c r="E3" s="1"/>
      <c r="F3" s="1"/>
      <c r="G3" s="2" t="s">
        <v>1</v>
      </c>
    </row>
    <row r="4" spans="1:7" s="3" customFormat="1" ht="15" customHeight="1">
      <c r="A4" s="339" t="s">
        <v>2</v>
      </c>
      <c r="B4" s="339" t="s">
        <v>10</v>
      </c>
      <c r="C4" s="339" t="s">
        <v>11</v>
      </c>
      <c r="D4" s="339" t="s">
        <v>159</v>
      </c>
      <c r="E4" s="339" t="s">
        <v>160</v>
      </c>
      <c r="F4" s="339" t="s">
        <v>6</v>
      </c>
      <c r="G4" s="339"/>
    </row>
    <row r="5" spans="1:7" s="5" customFormat="1" ht="51" customHeight="1">
      <c r="A5" s="339"/>
      <c r="B5" s="339"/>
      <c r="C5" s="339"/>
      <c r="D5" s="339"/>
      <c r="E5" s="339"/>
      <c r="F5" s="4" t="s">
        <v>157</v>
      </c>
      <c r="G5" s="4" t="s">
        <v>158</v>
      </c>
    </row>
    <row r="6" spans="1:7" s="3" customFormat="1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</row>
    <row r="7" spans="1:7" s="3" customFormat="1">
      <c r="A7" s="7"/>
      <c r="B7" s="7"/>
      <c r="C7" s="7"/>
      <c r="D7" s="7"/>
      <c r="E7" s="7"/>
      <c r="F7" s="7"/>
      <c r="G7" s="7"/>
    </row>
    <row r="8" spans="1:7" s="3" customFormat="1">
      <c r="A8" s="8"/>
      <c r="B8" s="8"/>
      <c r="C8" s="8"/>
      <c r="D8" s="8"/>
      <c r="E8" s="8"/>
      <c r="F8" s="8"/>
      <c r="G8" s="8"/>
    </row>
    <row r="9" spans="1:7" s="3" customFormat="1">
      <c r="A9" s="8"/>
      <c r="B9" s="8"/>
      <c r="C9" s="8"/>
      <c r="D9" s="8"/>
      <c r="E9" s="8"/>
      <c r="F9" s="8"/>
      <c r="G9" s="8"/>
    </row>
    <row r="10" spans="1:7" s="3" customFormat="1">
      <c r="A10" s="8"/>
      <c r="B10" s="8"/>
      <c r="C10" s="8"/>
      <c r="D10" s="8"/>
      <c r="E10" s="8"/>
      <c r="F10" s="8"/>
      <c r="G10" s="8"/>
    </row>
    <row r="11" spans="1:7" s="3" customFormat="1">
      <c r="A11" s="8"/>
      <c r="B11" s="8"/>
      <c r="C11" s="8"/>
      <c r="D11" s="8"/>
      <c r="E11" s="8"/>
      <c r="F11" s="8"/>
      <c r="G11" s="8"/>
    </row>
    <row r="12" spans="1:7" s="3" customFormat="1">
      <c r="A12" s="8"/>
      <c r="B12" s="8"/>
      <c r="C12" s="8"/>
      <c r="D12" s="8"/>
      <c r="E12" s="8"/>
      <c r="F12" s="8"/>
      <c r="G12" s="8"/>
    </row>
    <row r="13" spans="1:7" s="3" customFormat="1">
      <c r="A13" s="8"/>
      <c r="B13" s="8"/>
      <c r="C13" s="8"/>
      <c r="D13" s="8"/>
      <c r="E13" s="8"/>
      <c r="F13" s="8"/>
      <c r="G13" s="8"/>
    </row>
    <row r="14" spans="1:7" s="3" customFormat="1">
      <c r="A14" s="8"/>
      <c r="B14" s="8"/>
      <c r="C14" s="8"/>
      <c r="D14" s="8"/>
      <c r="E14" s="8"/>
      <c r="F14" s="8"/>
      <c r="G14" s="8"/>
    </row>
    <row r="15" spans="1:7" s="3" customFormat="1">
      <c r="A15" s="8"/>
      <c r="B15" s="8"/>
      <c r="C15" s="8"/>
      <c r="D15" s="8"/>
      <c r="E15" s="8"/>
      <c r="F15" s="8"/>
      <c r="G15" s="8"/>
    </row>
    <row r="16" spans="1:7" s="3" customFormat="1">
      <c r="A16" s="8"/>
      <c r="B16" s="8"/>
      <c r="C16" s="8"/>
      <c r="D16" s="8"/>
      <c r="E16" s="8"/>
      <c r="F16" s="8"/>
      <c r="G16" s="8"/>
    </row>
    <row r="17" spans="1:7" s="3" customFormat="1">
      <c r="A17" s="8"/>
      <c r="B17" s="8"/>
      <c r="C17" s="8"/>
      <c r="D17" s="8"/>
      <c r="E17" s="8"/>
      <c r="F17" s="8"/>
      <c r="G17" s="8"/>
    </row>
    <row r="18" spans="1:7">
      <c r="A18" s="9"/>
      <c r="B18" s="9"/>
      <c r="C18" s="9"/>
      <c r="D18" s="9"/>
      <c r="E18" s="9"/>
      <c r="F18" s="10"/>
      <c r="G18" s="10"/>
    </row>
    <row r="19" spans="1:7">
      <c r="A19" s="334" t="s">
        <v>9</v>
      </c>
      <c r="B19" s="334"/>
      <c r="C19" s="334"/>
      <c r="D19" s="334"/>
      <c r="E19" s="11"/>
      <c r="F19" s="11"/>
      <c r="G19" s="11"/>
    </row>
    <row r="20" spans="1:7">
      <c r="B20" s="12"/>
      <c r="C20" s="12"/>
      <c r="D20" s="12"/>
      <c r="E20" s="12"/>
    </row>
    <row r="21" spans="1:7">
      <c r="A21" s="335" t="s">
        <v>181</v>
      </c>
      <c r="B21" s="335"/>
      <c r="C21" s="335"/>
      <c r="D21" s="335"/>
      <c r="E21" s="12"/>
    </row>
    <row r="22" spans="1:7">
      <c r="B22" s="12"/>
      <c r="C22" s="12"/>
      <c r="D22" s="12"/>
      <c r="E22" s="12"/>
    </row>
    <row r="23" spans="1:7">
      <c r="B23" s="12"/>
      <c r="C23" s="12"/>
      <c r="D23" s="12"/>
      <c r="E23" s="12"/>
    </row>
    <row r="24" spans="1:7">
      <c r="B24" s="12"/>
      <c r="C24" s="12"/>
      <c r="D24" s="12"/>
      <c r="E24" s="12"/>
    </row>
    <row r="25" spans="1:7">
      <c r="B25" s="12"/>
      <c r="C25" s="12"/>
      <c r="D25" s="12"/>
      <c r="E25" s="12"/>
    </row>
    <row r="26" spans="1:7">
      <c r="B26" s="12"/>
      <c r="C26" s="12"/>
      <c r="D26" s="12"/>
      <c r="E26" s="12"/>
    </row>
    <row r="27" spans="1:7">
      <c r="B27" s="12"/>
      <c r="C27" s="12"/>
      <c r="D27" s="12"/>
      <c r="E27" s="12"/>
    </row>
    <row r="28" spans="1:7">
      <c r="B28" s="12"/>
      <c r="C28" s="12"/>
      <c r="D28" s="12"/>
      <c r="E28" s="12"/>
    </row>
    <row r="29" spans="1:7">
      <c r="B29" s="12"/>
      <c r="C29" s="12"/>
      <c r="D29" s="12"/>
      <c r="E29" s="12"/>
    </row>
  </sheetData>
  <mergeCells count="10">
    <mergeCell ref="A19:D19"/>
    <mergeCell ref="A21:D21"/>
    <mergeCell ref="F1:G1"/>
    <mergeCell ref="A2:G2"/>
    <mergeCell ref="A4:A5"/>
    <mergeCell ref="B4:B5"/>
    <mergeCell ref="C4:C5"/>
    <mergeCell ref="D4:D5"/>
    <mergeCell ref="E4:E5"/>
    <mergeCell ref="F4:G4"/>
  </mergeCells>
  <phoneticPr fontId="1" type="noConversion"/>
  <printOptions horizontalCentered="1"/>
  <pageMargins left="0.68" right="0.54" top="1.03" bottom="0.59055118110236227" header="0.51181102362204722" footer="0.51181102362204722"/>
  <pageSetup paperSize="9" scale="95" orientation="landscape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L18"/>
  <sheetViews>
    <sheetView showGridLines="0" workbookViewId="0"/>
  </sheetViews>
  <sheetFormatPr defaultRowHeight="12.75"/>
  <cols>
    <col min="1" max="1" width="4.28515625" style="12" customWidth="1"/>
    <col min="2" max="2" width="6.140625" style="12" customWidth="1"/>
    <col min="3" max="3" width="8.28515625" style="12" customWidth="1"/>
    <col min="4" max="4" width="4" style="12" customWidth="1"/>
    <col min="5" max="5" width="14.42578125" style="12" customWidth="1"/>
    <col min="6" max="7" width="15.5703125" style="12" customWidth="1"/>
    <col min="8" max="8" width="12" style="12" customWidth="1"/>
    <col min="9" max="10" width="10.5703125" style="12" customWidth="1"/>
    <col min="11" max="11" width="12.7109375" style="12" customWidth="1"/>
    <col min="12" max="12" width="14.85546875" style="12" customWidth="1"/>
    <col min="13" max="16384" width="9.140625" style="12"/>
  </cols>
  <sheetData>
    <row r="1" spans="1:12" ht="48.75" customHeight="1">
      <c r="K1" s="336" t="s">
        <v>96</v>
      </c>
      <c r="L1" s="336"/>
    </row>
    <row r="2" spans="1:12" ht="48" customHeight="1">
      <c r="A2" s="337" t="s">
        <v>143</v>
      </c>
      <c r="B2" s="337"/>
      <c r="C2" s="337"/>
      <c r="D2" s="337"/>
      <c r="E2" s="337"/>
      <c r="F2" s="337"/>
      <c r="G2" s="338"/>
      <c r="H2" s="337"/>
      <c r="I2" s="337"/>
    </row>
    <row r="3" spans="1:12" ht="9.75" customHeight="1">
      <c r="A3" s="13"/>
      <c r="B3" s="13"/>
      <c r="C3" s="13"/>
      <c r="D3" s="13"/>
      <c r="E3" s="13"/>
      <c r="F3" s="13"/>
      <c r="G3" s="13"/>
      <c r="H3" s="13"/>
      <c r="J3" s="42"/>
      <c r="K3" s="42"/>
      <c r="L3" s="2" t="s">
        <v>1</v>
      </c>
    </row>
    <row r="4" spans="1:12" s="43" customFormat="1" ht="64.5" customHeight="1">
      <c r="A4" s="328" t="s">
        <v>19</v>
      </c>
      <c r="B4" s="328" t="s">
        <v>2</v>
      </c>
      <c r="C4" s="328" t="s">
        <v>61</v>
      </c>
      <c r="D4" s="328" t="s">
        <v>11</v>
      </c>
      <c r="E4" s="340" t="s">
        <v>62</v>
      </c>
      <c r="F4" s="340" t="s">
        <v>63</v>
      </c>
      <c r="G4" s="340" t="s">
        <v>64</v>
      </c>
      <c r="H4" s="340" t="s">
        <v>65</v>
      </c>
      <c r="I4" s="342" t="s">
        <v>66</v>
      </c>
      <c r="J4" s="342"/>
      <c r="K4" s="342"/>
      <c r="L4" s="342"/>
    </row>
    <row r="5" spans="1:12" s="43" customFormat="1" ht="25.5" customHeight="1">
      <c r="A5" s="330"/>
      <c r="B5" s="330"/>
      <c r="C5" s="330"/>
      <c r="D5" s="330"/>
      <c r="E5" s="341"/>
      <c r="F5" s="341"/>
      <c r="G5" s="341"/>
      <c r="H5" s="341"/>
      <c r="I5" s="25" t="s">
        <v>67</v>
      </c>
      <c r="J5" s="25" t="s">
        <v>68</v>
      </c>
      <c r="K5" s="25" t="s">
        <v>141</v>
      </c>
      <c r="L5" s="25" t="s">
        <v>142</v>
      </c>
    </row>
    <row r="6" spans="1:12" s="45" customFormat="1" ht="13.5" customHeight="1">
      <c r="A6" s="44">
        <v>1</v>
      </c>
      <c r="B6" s="44">
        <v>2</v>
      </c>
      <c r="C6" s="44">
        <v>3</v>
      </c>
      <c r="D6" s="44">
        <v>4</v>
      </c>
      <c r="E6" s="44">
        <v>5</v>
      </c>
      <c r="F6" s="44">
        <v>6</v>
      </c>
      <c r="G6" s="44">
        <v>7</v>
      </c>
      <c r="H6" s="44">
        <v>8</v>
      </c>
      <c r="I6" s="44">
        <v>9</v>
      </c>
      <c r="J6" s="44">
        <v>10</v>
      </c>
      <c r="K6" s="44">
        <v>11</v>
      </c>
      <c r="L6" s="44">
        <v>12</v>
      </c>
    </row>
    <row r="7" spans="1:12">
      <c r="A7" s="90">
        <v>1</v>
      </c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</row>
    <row r="8" spans="1:12">
      <c r="A8" s="90">
        <v>2</v>
      </c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</row>
    <row r="9" spans="1:12">
      <c r="A9" s="90">
        <v>3</v>
      </c>
      <c r="B9" s="47"/>
      <c r="C9" s="47"/>
      <c r="D9" s="47"/>
      <c r="E9" s="47"/>
      <c r="F9" s="47"/>
      <c r="G9" s="47"/>
      <c r="H9" s="47"/>
      <c r="I9" s="47"/>
      <c r="J9" s="47"/>
      <c r="K9" s="47"/>
      <c r="L9" s="47"/>
    </row>
    <row r="10" spans="1:12">
      <c r="A10" s="90">
        <v>4</v>
      </c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</row>
    <row r="11" spans="1:12">
      <c r="A11" s="90">
        <v>5</v>
      </c>
      <c r="B11" s="47"/>
      <c r="C11" s="47"/>
      <c r="D11" s="47"/>
      <c r="E11" s="47"/>
      <c r="F11" s="47"/>
      <c r="G11" s="47"/>
      <c r="H11" s="47"/>
      <c r="I11" s="47"/>
      <c r="J11" s="47"/>
      <c r="K11" s="47"/>
      <c r="L11" s="47"/>
    </row>
    <row r="12" spans="1:12">
      <c r="A12" s="90">
        <v>6</v>
      </c>
      <c r="B12" s="47"/>
      <c r="C12" s="47"/>
      <c r="D12" s="47"/>
      <c r="E12" s="47"/>
      <c r="F12" s="47"/>
      <c r="G12" s="47"/>
      <c r="H12" s="47"/>
      <c r="I12" s="47"/>
      <c r="J12" s="47"/>
      <c r="K12" s="47"/>
      <c r="L12" s="47"/>
    </row>
    <row r="13" spans="1:12">
      <c r="A13" s="90">
        <v>7</v>
      </c>
      <c r="B13" s="47"/>
      <c r="C13" s="47"/>
      <c r="D13" s="47"/>
      <c r="E13" s="47"/>
      <c r="F13" s="47"/>
      <c r="G13" s="47"/>
      <c r="H13" s="47"/>
      <c r="I13" s="47"/>
      <c r="J13" s="47"/>
      <c r="K13" s="47"/>
      <c r="L13" s="47"/>
    </row>
    <row r="14" spans="1:12">
      <c r="A14" s="90">
        <v>8</v>
      </c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</row>
    <row r="15" spans="1:12">
      <c r="A15" s="90">
        <v>9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</row>
    <row r="16" spans="1:12">
      <c r="A16" s="90">
        <v>10</v>
      </c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</row>
    <row r="18" spans="1:6" customFormat="1">
      <c r="A18" s="335" t="s">
        <v>136</v>
      </c>
      <c r="B18" s="335"/>
      <c r="C18" s="335"/>
      <c r="D18" s="335"/>
      <c r="E18" s="335"/>
      <c r="F18" s="335"/>
    </row>
  </sheetData>
  <mergeCells count="12">
    <mergeCell ref="A18:F18"/>
    <mergeCell ref="K1:L1"/>
    <mergeCell ref="A2:I2"/>
    <mergeCell ref="A4:A5"/>
    <mergeCell ref="B4:B5"/>
    <mergeCell ref="C4:C5"/>
    <mergeCell ref="D4:D5"/>
    <mergeCell ref="E4:E5"/>
    <mergeCell ref="F4:F5"/>
    <mergeCell ref="G4:G5"/>
    <mergeCell ref="H4:H5"/>
    <mergeCell ref="I4:L4"/>
  </mergeCells>
  <phoneticPr fontId="1" type="noConversion"/>
  <printOptions horizontalCentered="1"/>
  <pageMargins left="0.56999999999999995" right="0.22" top="0.87" bottom="0.59055118110236227" header="0.51181102362204722" footer="0.51181102362204722"/>
  <pageSetup paperSize="9" scale="95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L18"/>
  <sheetViews>
    <sheetView showGridLines="0" workbookViewId="0">
      <selection activeCell="P2" sqref="P2"/>
    </sheetView>
  </sheetViews>
  <sheetFormatPr defaultRowHeight="12.75"/>
  <cols>
    <col min="1" max="1" width="4.28515625" customWidth="1"/>
    <col min="2" max="2" width="4.7109375" customWidth="1"/>
    <col min="3" max="3" width="8.28515625" customWidth="1"/>
    <col min="4" max="4" width="4" customWidth="1"/>
    <col min="5" max="6" width="17.28515625" customWidth="1"/>
    <col min="7" max="7" width="12.140625" customWidth="1"/>
    <col min="8" max="8" width="10.42578125" customWidth="1"/>
    <col min="9" max="9" width="8.28515625" customWidth="1"/>
    <col min="10" max="10" width="8" customWidth="1"/>
    <col min="11" max="11" width="9.7109375" customWidth="1"/>
    <col min="12" max="12" width="15" customWidth="1"/>
  </cols>
  <sheetData>
    <row r="1" spans="1:12" ht="48.75" customHeight="1">
      <c r="L1" s="21" t="s">
        <v>98</v>
      </c>
    </row>
    <row r="2" spans="1:12" ht="113.25" customHeight="1">
      <c r="A2" s="337" t="s">
        <v>179</v>
      </c>
      <c r="B2" s="337"/>
      <c r="C2" s="337"/>
      <c r="D2" s="337"/>
      <c r="E2" s="337"/>
      <c r="F2" s="337"/>
      <c r="G2" s="337"/>
      <c r="H2" s="337"/>
      <c r="I2" s="337"/>
      <c r="J2" s="337"/>
      <c r="K2" s="337"/>
      <c r="L2" s="337"/>
    </row>
    <row r="3" spans="1:12" ht="9.75" customHeight="1">
      <c r="A3" s="294"/>
      <c r="B3" s="294"/>
      <c r="C3" s="294"/>
      <c r="D3" s="294"/>
      <c r="E3" s="294"/>
      <c r="F3" s="294"/>
      <c r="G3" s="294"/>
      <c r="H3" s="294"/>
      <c r="L3" s="2" t="s">
        <v>1</v>
      </c>
    </row>
    <row r="4" spans="1:12" ht="64.5" customHeight="1">
      <c r="A4" s="346" t="s">
        <v>19</v>
      </c>
      <c r="B4" s="346" t="s">
        <v>2</v>
      </c>
      <c r="C4" s="346" t="s">
        <v>61</v>
      </c>
      <c r="D4" s="346" t="s">
        <v>11</v>
      </c>
      <c r="E4" s="344" t="s">
        <v>70</v>
      </c>
      <c r="F4" s="343" t="s">
        <v>71</v>
      </c>
      <c r="G4" s="344" t="s">
        <v>72</v>
      </c>
      <c r="H4" s="344" t="s">
        <v>73</v>
      </c>
      <c r="I4" s="347" t="s">
        <v>74</v>
      </c>
      <c r="J4" s="348"/>
      <c r="K4" s="348"/>
      <c r="L4" s="349"/>
    </row>
    <row r="5" spans="1:12" ht="12" customHeight="1">
      <c r="A5" s="346"/>
      <c r="B5" s="346"/>
      <c r="C5" s="346"/>
      <c r="D5" s="346"/>
      <c r="E5" s="345"/>
      <c r="F5" s="343"/>
      <c r="G5" s="345"/>
      <c r="H5" s="345"/>
      <c r="I5" s="25" t="s">
        <v>67</v>
      </c>
      <c r="J5" s="25" t="s">
        <v>68</v>
      </c>
      <c r="K5" s="25" t="s">
        <v>141</v>
      </c>
      <c r="L5" s="25" t="s">
        <v>142</v>
      </c>
    </row>
    <row r="6" spans="1:12">
      <c r="A6" s="44">
        <v>1</v>
      </c>
      <c r="B6" s="44">
        <v>2</v>
      </c>
      <c r="C6" s="44">
        <v>3</v>
      </c>
      <c r="D6" s="44">
        <v>4</v>
      </c>
      <c r="E6" s="44">
        <v>5</v>
      </c>
      <c r="F6" s="44">
        <v>6</v>
      </c>
      <c r="G6" s="44">
        <v>7</v>
      </c>
      <c r="H6" s="44">
        <v>8</v>
      </c>
      <c r="I6" s="44">
        <v>9</v>
      </c>
      <c r="J6" s="44">
        <v>10</v>
      </c>
      <c r="K6" s="44">
        <v>11</v>
      </c>
      <c r="L6" s="44">
        <v>12</v>
      </c>
    </row>
    <row r="7" spans="1:12">
      <c r="A7" s="90">
        <v>1</v>
      </c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</row>
    <row r="8" spans="1:12">
      <c r="A8" s="90">
        <v>2</v>
      </c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</row>
    <row r="9" spans="1:12">
      <c r="A9" s="90">
        <v>3</v>
      </c>
      <c r="B9" s="48"/>
      <c r="C9" s="48"/>
      <c r="D9" s="48"/>
      <c r="E9" s="48"/>
      <c r="F9" s="48"/>
      <c r="G9" s="48"/>
      <c r="H9" s="48"/>
      <c r="I9" s="48"/>
      <c r="J9" s="48"/>
      <c r="K9" s="48"/>
      <c r="L9" s="48"/>
    </row>
    <row r="10" spans="1:12">
      <c r="A10" s="90">
        <v>4</v>
      </c>
      <c r="B10" s="48"/>
      <c r="C10" s="48"/>
      <c r="D10" s="48"/>
      <c r="E10" s="48"/>
      <c r="F10" s="48"/>
      <c r="G10" s="48"/>
      <c r="H10" s="48"/>
      <c r="I10" s="48"/>
      <c r="J10" s="48"/>
      <c r="K10" s="48"/>
      <c r="L10" s="48"/>
    </row>
    <row r="11" spans="1:12">
      <c r="A11" s="90">
        <v>5</v>
      </c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</row>
    <row r="12" spans="1:12">
      <c r="A12" s="90">
        <v>6</v>
      </c>
      <c r="B12" s="48"/>
      <c r="C12" s="48"/>
      <c r="D12" s="48"/>
      <c r="E12" s="48"/>
      <c r="F12" s="48"/>
      <c r="G12" s="48"/>
      <c r="H12" s="48"/>
      <c r="I12" s="48"/>
      <c r="J12" s="48"/>
      <c r="K12" s="48"/>
      <c r="L12" s="48"/>
    </row>
    <row r="13" spans="1:12">
      <c r="A13" s="90">
        <v>7</v>
      </c>
      <c r="B13" s="48"/>
      <c r="C13" s="48"/>
      <c r="D13" s="48"/>
      <c r="E13" s="48"/>
      <c r="F13" s="48"/>
      <c r="G13" s="48"/>
      <c r="H13" s="48"/>
      <c r="I13" s="48"/>
      <c r="J13" s="48"/>
      <c r="K13" s="48"/>
      <c r="L13" s="48"/>
    </row>
    <row r="14" spans="1:12">
      <c r="A14" s="90">
        <v>8</v>
      </c>
      <c r="B14" s="48"/>
      <c r="C14" s="48"/>
      <c r="D14" s="48"/>
      <c r="E14" s="48"/>
      <c r="F14" s="48"/>
      <c r="G14" s="48"/>
      <c r="H14" s="48"/>
      <c r="I14" s="48"/>
      <c r="J14" s="48"/>
      <c r="K14" s="48"/>
      <c r="L14" s="48"/>
    </row>
    <row r="15" spans="1:12">
      <c r="A15" s="90">
        <v>9</v>
      </c>
      <c r="B15" s="48"/>
      <c r="C15" s="48"/>
      <c r="D15" s="48"/>
      <c r="E15" s="48"/>
      <c r="F15" s="48"/>
      <c r="G15" s="48"/>
      <c r="H15" s="48"/>
      <c r="I15" s="48"/>
      <c r="J15" s="48"/>
      <c r="K15" s="48"/>
      <c r="L15" s="48"/>
    </row>
    <row r="16" spans="1:12">
      <c r="A16" s="90">
        <v>10</v>
      </c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</row>
    <row r="18" spans="1:6">
      <c r="A18" s="335" t="s">
        <v>136</v>
      </c>
      <c r="B18" s="335"/>
      <c r="C18" s="335"/>
      <c r="D18" s="335"/>
      <c r="E18" s="335"/>
      <c r="F18" s="335"/>
    </row>
  </sheetData>
  <mergeCells count="12">
    <mergeCell ref="A18:F18"/>
    <mergeCell ref="F4:F5"/>
    <mergeCell ref="G4:G5"/>
    <mergeCell ref="H4:H5"/>
    <mergeCell ref="A2:L2"/>
    <mergeCell ref="A4:A5"/>
    <mergeCell ref="B4:B5"/>
    <mergeCell ref="C4:C5"/>
    <mergeCell ref="D4:D5"/>
    <mergeCell ref="E4:E5"/>
    <mergeCell ref="I4:L4"/>
    <mergeCell ref="A3:H3"/>
  </mergeCells>
  <phoneticPr fontId="1" type="noConversion"/>
  <printOptions horizontalCentered="1"/>
  <pageMargins left="0.56999999999999995" right="0.17" top="1.08" bottom="0.59055118110236227" header="0.51181102362204722" footer="0.51181102362204722"/>
  <pageSetup paperSize="9" scale="95" orientation="landscape" verticalDpi="2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M18"/>
  <sheetViews>
    <sheetView showGridLines="0" workbookViewId="0"/>
  </sheetViews>
  <sheetFormatPr defaultRowHeight="12.75"/>
  <cols>
    <col min="1" max="1" width="4.7109375" customWidth="1"/>
    <col min="2" max="2" width="30" customWidth="1"/>
    <col min="3" max="3" width="16.140625" customWidth="1"/>
    <col min="4" max="4" width="10.7109375" customWidth="1"/>
    <col min="5" max="5" width="10.28515625" customWidth="1"/>
    <col min="6" max="6" width="8.7109375" customWidth="1"/>
    <col min="7" max="7" width="10.85546875" customWidth="1"/>
    <col min="8" max="8" width="9.7109375" customWidth="1"/>
    <col min="9" max="9" width="10.5703125" bestFit="1" customWidth="1"/>
    <col min="10" max="10" width="19.42578125" customWidth="1"/>
  </cols>
  <sheetData>
    <row r="1" spans="1:13" ht="48.75" customHeight="1">
      <c r="J1" s="21" t="s">
        <v>101</v>
      </c>
    </row>
    <row r="2" spans="1:13" ht="48" customHeight="1">
      <c r="A2" s="310" t="s">
        <v>162</v>
      </c>
      <c r="B2" s="311"/>
      <c r="C2" s="311"/>
      <c r="D2" s="311"/>
      <c r="E2" s="311"/>
      <c r="F2" s="311"/>
      <c r="G2" s="350"/>
      <c r="H2" s="351"/>
      <c r="I2" s="351"/>
      <c r="J2" s="351"/>
    </row>
    <row r="3" spans="1:13" ht="9.75" customHeight="1">
      <c r="A3" s="12"/>
      <c r="B3" s="12"/>
      <c r="C3" s="12"/>
      <c r="D3" s="12"/>
      <c r="E3" s="12"/>
      <c r="F3" s="12"/>
      <c r="G3" s="12"/>
      <c r="H3" s="12"/>
      <c r="I3" s="12"/>
    </row>
    <row r="4" spans="1:13" ht="30" customHeight="1">
      <c r="A4" s="352"/>
      <c r="B4" s="352" t="s">
        <v>76</v>
      </c>
      <c r="C4" s="342" t="s">
        <v>77</v>
      </c>
      <c r="D4" s="342" t="s">
        <v>78</v>
      </c>
      <c r="E4" s="342"/>
      <c r="F4" s="342"/>
      <c r="G4" s="342"/>
      <c r="H4" s="342" t="s">
        <v>79</v>
      </c>
      <c r="I4" s="342"/>
      <c r="J4" s="342" t="s">
        <v>80</v>
      </c>
    </row>
    <row r="5" spans="1:13" ht="12" customHeight="1">
      <c r="A5" s="352"/>
      <c r="B5" s="352"/>
      <c r="C5" s="342"/>
      <c r="D5" s="342" t="s">
        <v>81</v>
      </c>
      <c r="E5" s="346" t="s">
        <v>14</v>
      </c>
      <c r="F5" s="346"/>
      <c r="G5" s="346"/>
      <c r="H5" s="342" t="s">
        <v>81</v>
      </c>
      <c r="I5" s="342" t="s">
        <v>82</v>
      </c>
      <c r="J5" s="342"/>
    </row>
    <row r="6" spans="1:13" ht="18" customHeight="1">
      <c r="A6" s="352"/>
      <c r="B6" s="352"/>
      <c r="C6" s="342"/>
      <c r="D6" s="342"/>
      <c r="E6" s="342" t="s">
        <v>83</v>
      </c>
      <c r="F6" s="346" t="s">
        <v>6</v>
      </c>
      <c r="G6" s="346"/>
      <c r="H6" s="342"/>
      <c r="I6" s="342"/>
      <c r="J6" s="342"/>
    </row>
    <row r="7" spans="1:13" ht="42" customHeight="1">
      <c r="A7" s="352"/>
      <c r="B7" s="352"/>
      <c r="C7" s="342"/>
      <c r="D7" s="342"/>
      <c r="E7" s="342"/>
      <c r="F7" s="25" t="s">
        <v>84</v>
      </c>
      <c r="G7" s="25" t="s">
        <v>85</v>
      </c>
      <c r="H7" s="342"/>
      <c r="I7" s="342"/>
      <c r="J7" s="342"/>
    </row>
    <row r="8" spans="1:13" ht="12.75" customHeight="1">
      <c r="A8" s="49">
        <v>1</v>
      </c>
      <c r="B8" s="49">
        <v>2</v>
      </c>
      <c r="C8" s="49">
        <v>3</v>
      </c>
      <c r="D8" s="49">
        <v>4</v>
      </c>
      <c r="E8" s="49">
        <v>5</v>
      </c>
      <c r="F8" s="49">
        <v>6</v>
      </c>
      <c r="G8" s="49">
        <v>7</v>
      </c>
      <c r="H8" s="49">
        <v>8</v>
      </c>
      <c r="I8" s="49">
        <v>9</v>
      </c>
      <c r="J8" s="49">
        <v>10</v>
      </c>
    </row>
    <row r="9" spans="1:13" ht="29.25" customHeight="1">
      <c r="A9" s="88" t="s">
        <v>86</v>
      </c>
      <c r="B9" s="54" t="s">
        <v>87</v>
      </c>
      <c r="C9" s="84"/>
      <c r="D9" s="84"/>
      <c r="E9" s="84"/>
      <c r="F9" s="84"/>
      <c r="G9" s="84"/>
      <c r="H9" s="84"/>
      <c r="I9" s="84"/>
      <c r="J9" s="84"/>
      <c r="M9" t="s">
        <v>163</v>
      </c>
    </row>
    <row r="10" spans="1:13" ht="19.5" customHeight="1">
      <c r="A10" s="87"/>
      <c r="B10" s="91" t="s">
        <v>6</v>
      </c>
      <c r="C10" s="84"/>
      <c r="D10" s="84"/>
      <c r="E10" s="84"/>
      <c r="F10" s="84"/>
      <c r="G10" s="84"/>
      <c r="H10" s="84"/>
      <c r="I10" s="84"/>
      <c r="J10" s="84"/>
    </row>
    <row r="11" spans="1:13" ht="19.5" customHeight="1">
      <c r="A11" s="87"/>
      <c r="B11" s="92" t="s">
        <v>23</v>
      </c>
      <c r="C11" s="84"/>
      <c r="D11" s="84"/>
      <c r="E11" s="84"/>
      <c r="F11" s="84"/>
      <c r="G11" s="84"/>
      <c r="H11" s="84"/>
      <c r="I11" s="84"/>
      <c r="J11" s="84"/>
    </row>
    <row r="12" spans="1:13" ht="19.5" customHeight="1">
      <c r="A12" s="87"/>
      <c r="B12" s="92" t="s">
        <v>26</v>
      </c>
      <c r="C12" s="84"/>
      <c r="D12" s="84"/>
      <c r="E12" s="84"/>
      <c r="F12" s="84"/>
      <c r="G12" s="84"/>
      <c r="H12" s="84"/>
      <c r="I12" s="84"/>
      <c r="J12" s="84"/>
    </row>
    <row r="13" spans="1:13" ht="19.5" customHeight="1">
      <c r="A13" s="87"/>
      <c r="B13" s="92" t="s">
        <v>28</v>
      </c>
      <c r="C13" s="84"/>
      <c r="D13" s="84"/>
      <c r="E13" s="84"/>
      <c r="F13" s="84"/>
      <c r="G13" s="84"/>
      <c r="H13" s="84"/>
      <c r="I13" s="84"/>
      <c r="J13" s="84"/>
    </row>
    <row r="14" spans="1:13" ht="29.25" customHeight="1">
      <c r="A14" s="88" t="s">
        <v>89</v>
      </c>
      <c r="B14" s="54" t="s">
        <v>90</v>
      </c>
      <c r="C14" s="84"/>
      <c r="D14" s="84"/>
      <c r="E14" s="84"/>
      <c r="F14" s="87"/>
      <c r="G14" s="84"/>
      <c r="H14" s="84"/>
      <c r="I14" s="84"/>
      <c r="J14" s="84"/>
    </row>
    <row r="15" spans="1:13" ht="19.5" customHeight="1">
      <c r="A15" s="87"/>
      <c r="B15" s="91" t="s">
        <v>6</v>
      </c>
      <c r="C15" s="84"/>
      <c r="D15" s="84"/>
      <c r="E15" s="84"/>
      <c r="F15" s="87"/>
      <c r="G15" s="84"/>
      <c r="H15" s="84"/>
      <c r="I15" s="84"/>
      <c r="J15" s="84"/>
    </row>
    <row r="16" spans="1:13" ht="19.5" customHeight="1">
      <c r="A16" s="87"/>
      <c r="B16" s="92" t="s">
        <v>23</v>
      </c>
      <c r="C16" s="84"/>
      <c r="D16" s="84"/>
      <c r="E16" s="84"/>
      <c r="F16" s="87"/>
      <c r="G16" s="84"/>
      <c r="H16" s="84"/>
      <c r="I16" s="84"/>
      <c r="J16" s="84"/>
    </row>
    <row r="17" spans="1:10" ht="19.5" customHeight="1">
      <c r="A17" s="87"/>
      <c r="B17" s="92" t="s">
        <v>26</v>
      </c>
      <c r="C17" s="84"/>
      <c r="D17" s="84"/>
      <c r="E17" s="84"/>
      <c r="F17" s="87"/>
      <c r="G17" s="84"/>
      <c r="H17" s="84"/>
      <c r="I17" s="84"/>
      <c r="J17" s="84"/>
    </row>
    <row r="18" spans="1:10" ht="19.5" customHeight="1">
      <c r="A18" s="87"/>
      <c r="B18" s="92" t="s">
        <v>28</v>
      </c>
      <c r="C18" s="84"/>
      <c r="D18" s="84"/>
      <c r="E18" s="84"/>
      <c r="F18" s="87"/>
      <c r="G18" s="84"/>
      <c r="H18" s="84"/>
      <c r="I18" s="84"/>
      <c r="J18" s="84"/>
    </row>
  </sheetData>
  <mergeCells count="13">
    <mergeCell ref="A2:J2"/>
    <mergeCell ref="A4:A7"/>
    <mergeCell ref="B4:B7"/>
    <mergeCell ref="C4:C7"/>
    <mergeCell ref="D4:G4"/>
    <mergeCell ref="H4:I4"/>
    <mergeCell ref="J4:J7"/>
    <mergeCell ref="D5:D7"/>
    <mergeCell ref="E5:G5"/>
    <mergeCell ref="H5:H7"/>
    <mergeCell ref="I5:I7"/>
    <mergeCell ref="E6:E7"/>
    <mergeCell ref="F6:G6"/>
  </mergeCells>
  <phoneticPr fontId="1" type="noConversion"/>
  <printOptions horizontalCentered="1"/>
  <pageMargins left="0.56999999999999995" right="0.54" top="0.46" bottom="0.38" header="0.51181102362204722" footer="0.35"/>
  <pageSetup paperSize="9" scale="95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dimension ref="A1:G18"/>
  <sheetViews>
    <sheetView showGridLines="0" workbookViewId="0"/>
  </sheetViews>
  <sheetFormatPr defaultRowHeight="12.75"/>
  <cols>
    <col min="1" max="1" width="4.7109375" customWidth="1"/>
    <col min="2" max="2" width="30" customWidth="1"/>
    <col min="3" max="3" width="15.140625" customWidth="1"/>
    <col min="4" max="4" width="10.7109375" customWidth="1"/>
    <col min="5" max="5" width="9.7109375" customWidth="1"/>
    <col min="6" max="6" width="14.140625" customWidth="1"/>
    <col min="7" max="7" width="19.42578125" customWidth="1"/>
  </cols>
  <sheetData>
    <row r="1" spans="1:7" ht="48.75" customHeight="1">
      <c r="G1" s="21" t="s">
        <v>105</v>
      </c>
    </row>
    <row r="2" spans="1:7" ht="48" customHeight="1">
      <c r="A2" s="310" t="s">
        <v>156</v>
      </c>
      <c r="B2" s="311"/>
      <c r="C2" s="311"/>
      <c r="D2" s="311"/>
      <c r="E2" s="351"/>
      <c r="F2" s="351"/>
    </row>
    <row r="3" spans="1:7" ht="9.75" customHeight="1">
      <c r="A3" s="12"/>
      <c r="B3" s="12"/>
      <c r="C3" s="12"/>
      <c r="D3" s="12"/>
      <c r="E3" s="12"/>
      <c r="G3" s="2" t="s">
        <v>1</v>
      </c>
    </row>
    <row r="4" spans="1:7" ht="30" customHeight="1">
      <c r="A4" s="352"/>
      <c r="B4" s="352" t="s">
        <v>76</v>
      </c>
      <c r="C4" s="342" t="s">
        <v>77</v>
      </c>
      <c r="D4" s="340" t="s">
        <v>154</v>
      </c>
      <c r="E4" s="340" t="s">
        <v>155</v>
      </c>
      <c r="F4" s="342" t="s">
        <v>80</v>
      </c>
      <c r="G4" s="342" t="s">
        <v>153</v>
      </c>
    </row>
    <row r="5" spans="1:7" ht="12" customHeight="1">
      <c r="A5" s="352"/>
      <c r="B5" s="352"/>
      <c r="C5" s="342"/>
      <c r="D5" s="354"/>
      <c r="E5" s="354"/>
      <c r="F5" s="342"/>
      <c r="G5" s="342"/>
    </row>
    <row r="6" spans="1:7" ht="18" customHeight="1">
      <c r="A6" s="352"/>
      <c r="B6" s="352"/>
      <c r="C6" s="342"/>
      <c r="D6" s="354"/>
      <c r="E6" s="354"/>
      <c r="F6" s="342"/>
      <c r="G6" s="342"/>
    </row>
    <row r="7" spans="1:7" ht="42" customHeight="1">
      <c r="A7" s="352"/>
      <c r="B7" s="352"/>
      <c r="C7" s="342"/>
      <c r="D7" s="341"/>
      <c r="E7" s="341"/>
      <c r="F7" s="342"/>
      <c r="G7" s="342"/>
    </row>
    <row r="8" spans="1:7" ht="12.75" customHeight="1">
      <c r="A8" s="49">
        <v>1</v>
      </c>
      <c r="B8" s="49">
        <v>2</v>
      </c>
      <c r="C8" s="49">
        <v>3</v>
      </c>
      <c r="D8" s="49">
        <v>4</v>
      </c>
      <c r="E8" s="49">
        <v>5</v>
      </c>
      <c r="F8" s="49">
        <v>6</v>
      </c>
      <c r="G8" s="49">
        <v>7</v>
      </c>
    </row>
    <row r="9" spans="1:7" ht="19.5" customHeight="1">
      <c r="A9" s="47"/>
      <c r="B9" s="51" t="s">
        <v>6</v>
      </c>
      <c r="C9" s="47"/>
      <c r="D9" s="47"/>
      <c r="E9" s="47"/>
      <c r="F9" s="47"/>
      <c r="G9" s="47"/>
    </row>
    <row r="10" spans="1:7" ht="19.5" customHeight="1">
      <c r="A10" s="47"/>
      <c r="B10" s="52" t="s">
        <v>23</v>
      </c>
      <c r="C10" s="47"/>
      <c r="D10" s="47"/>
      <c r="E10" s="47"/>
      <c r="F10" s="47"/>
      <c r="G10" s="47"/>
    </row>
    <row r="11" spans="1:7" ht="19.5" customHeight="1">
      <c r="A11" s="47"/>
      <c r="B11" s="52" t="s">
        <v>26</v>
      </c>
      <c r="C11" s="47"/>
      <c r="D11" s="47"/>
      <c r="E11" s="47"/>
      <c r="F11" s="47"/>
      <c r="G11" s="47"/>
    </row>
    <row r="12" spans="1:7" ht="19.5" customHeight="1">
      <c r="A12" s="18"/>
      <c r="B12" s="53" t="s">
        <v>28</v>
      </c>
      <c r="C12" s="18"/>
      <c r="D12" s="18"/>
      <c r="E12" s="18"/>
      <c r="F12" s="18"/>
      <c r="G12" s="18"/>
    </row>
    <row r="13" spans="1:7" s="55" customFormat="1" ht="19.5" customHeight="1">
      <c r="A13" s="353" t="s">
        <v>92</v>
      </c>
      <c r="B13" s="353"/>
      <c r="C13" s="54"/>
      <c r="D13" s="54"/>
      <c r="E13" s="54"/>
      <c r="F13" s="54"/>
      <c r="G13" s="54"/>
    </row>
    <row r="14" spans="1:7" ht="15" customHeight="1"/>
    <row r="15" spans="1:7" ht="12.75" customHeight="1">
      <c r="A15" s="56"/>
    </row>
    <row r="16" spans="1:7">
      <c r="A16" s="56"/>
    </row>
    <row r="17" spans="1:1">
      <c r="A17" s="56"/>
    </row>
    <row r="18" spans="1:1">
      <c r="A18" s="56"/>
    </row>
  </sheetData>
  <mergeCells count="9">
    <mergeCell ref="A13:B13"/>
    <mergeCell ref="G4:G7"/>
    <mergeCell ref="D4:D7"/>
    <mergeCell ref="E4:E7"/>
    <mergeCell ref="A2:F2"/>
    <mergeCell ref="A4:A7"/>
    <mergeCell ref="B4:B7"/>
    <mergeCell ref="C4:C7"/>
    <mergeCell ref="F4:F7"/>
  </mergeCells>
  <phoneticPr fontId="1" type="noConversion"/>
  <printOptions horizontalCentered="1"/>
  <pageMargins left="0.56999999999999995" right="0.54" top="0.46" bottom="0.38" header="0.51181102362204722" footer="0.35"/>
  <pageSetup paperSize="9" scale="95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dimension ref="A1:K28"/>
  <sheetViews>
    <sheetView showGridLines="0" workbookViewId="0"/>
  </sheetViews>
  <sheetFormatPr defaultRowHeight="12.75"/>
  <cols>
    <col min="1" max="1" width="5.28515625" style="12" bestFit="1" customWidth="1"/>
    <col min="2" max="2" width="5.28515625" style="12" customWidth="1"/>
    <col min="3" max="3" width="63.140625" style="12" customWidth="1"/>
    <col min="4" max="4" width="17.7109375" style="12" customWidth="1"/>
    <col min="5" max="16384" width="9.140625" style="12"/>
  </cols>
  <sheetData>
    <row r="1" spans="1:11" ht="48.75" customHeight="1">
      <c r="D1" s="21" t="s">
        <v>108</v>
      </c>
    </row>
    <row r="2" spans="1:11" ht="48" customHeight="1">
      <c r="A2" s="310" t="s">
        <v>144</v>
      </c>
      <c r="B2" s="310"/>
      <c r="C2" s="311"/>
      <c r="D2" s="311"/>
      <c r="E2" s="57"/>
      <c r="F2" s="57"/>
      <c r="G2" s="57"/>
      <c r="H2" s="58"/>
      <c r="I2" s="59"/>
      <c r="J2" s="59"/>
      <c r="K2" s="59"/>
    </row>
    <row r="3" spans="1:11" ht="9.75" customHeight="1">
      <c r="D3" s="2" t="s">
        <v>1</v>
      </c>
    </row>
    <row r="4" spans="1:11" ht="24.75" customHeight="1">
      <c r="A4" s="352" t="s">
        <v>19</v>
      </c>
      <c r="B4" s="355" t="s">
        <v>4</v>
      </c>
      <c r="C4" s="60" t="s">
        <v>94</v>
      </c>
      <c r="D4" s="352" t="s">
        <v>173</v>
      </c>
      <c r="E4" s="61"/>
      <c r="F4" s="61"/>
      <c r="G4" s="61"/>
      <c r="H4" s="61"/>
      <c r="I4" s="61"/>
      <c r="J4" s="22"/>
      <c r="K4" s="22"/>
    </row>
    <row r="5" spans="1:11" ht="64.5" customHeight="1">
      <c r="A5" s="352"/>
      <c r="B5" s="352"/>
      <c r="C5" s="24" t="s">
        <v>76</v>
      </c>
      <c r="D5" s="352"/>
      <c r="E5" s="61"/>
      <c r="F5" s="61"/>
      <c r="G5" s="61"/>
      <c r="H5" s="61"/>
      <c r="I5" s="61"/>
      <c r="J5" s="22"/>
      <c r="K5" s="22"/>
    </row>
    <row r="6" spans="1:11" ht="12" customHeight="1">
      <c r="A6" s="62" t="s">
        <v>86</v>
      </c>
      <c r="B6" s="62" t="s">
        <v>88</v>
      </c>
      <c r="C6" s="63" t="s">
        <v>77</v>
      </c>
      <c r="D6" s="62"/>
      <c r="E6" s="61"/>
      <c r="F6" s="61"/>
      <c r="G6" s="61"/>
      <c r="H6" s="61"/>
      <c r="I6" s="61"/>
      <c r="J6" s="22"/>
      <c r="K6" s="22"/>
    </row>
    <row r="7" spans="1:11" ht="20.100000000000001" customHeight="1">
      <c r="A7" s="64" t="s">
        <v>89</v>
      </c>
      <c r="B7" s="64" t="s">
        <v>88</v>
      </c>
      <c r="C7" s="65" t="s">
        <v>78</v>
      </c>
      <c r="D7" s="64"/>
      <c r="E7" s="61"/>
      <c r="F7" s="61"/>
      <c r="G7" s="61"/>
      <c r="H7" s="61"/>
      <c r="I7" s="61"/>
      <c r="J7" s="22"/>
      <c r="K7" s="22"/>
    </row>
    <row r="8" spans="1:11" ht="20.100000000000001" customHeight="1">
      <c r="A8" s="32" t="s">
        <v>23</v>
      </c>
      <c r="B8" s="32"/>
      <c r="C8" s="66"/>
      <c r="D8" s="32"/>
      <c r="E8" s="61"/>
      <c r="F8" s="61"/>
      <c r="G8" s="61"/>
      <c r="H8" s="61"/>
      <c r="I8" s="61"/>
      <c r="J8" s="22"/>
      <c r="K8" s="22"/>
    </row>
    <row r="9" spans="1:11" ht="20.100000000000001" customHeight="1">
      <c r="A9" s="32" t="s">
        <v>26</v>
      </c>
      <c r="B9" s="32"/>
      <c r="C9" s="66"/>
      <c r="D9" s="32"/>
      <c r="E9" s="61"/>
      <c r="F9" s="61"/>
      <c r="G9" s="61"/>
      <c r="H9" s="61"/>
      <c r="I9" s="61"/>
      <c r="J9" s="22"/>
      <c r="K9" s="22"/>
    </row>
    <row r="10" spans="1:11" ht="20.100000000000001" customHeight="1">
      <c r="A10" s="32" t="s">
        <v>28</v>
      </c>
      <c r="B10" s="32"/>
      <c r="C10" s="66"/>
      <c r="D10" s="32"/>
      <c r="E10" s="61"/>
      <c r="F10" s="61"/>
      <c r="G10" s="61"/>
      <c r="H10" s="61"/>
      <c r="I10" s="61"/>
      <c r="J10" s="22"/>
      <c r="K10" s="22"/>
    </row>
    <row r="11" spans="1:11" ht="20.100000000000001" customHeight="1">
      <c r="A11" s="67" t="s">
        <v>91</v>
      </c>
      <c r="B11" s="67" t="s">
        <v>88</v>
      </c>
      <c r="C11" s="68" t="s">
        <v>79</v>
      </c>
      <c r="D11" s="67"/>
      <c r="E11" s="61"/>
      <c r="F11" s="61"/>
      <c r="G11" s="61"/>
      <c r="H11" s="61"/>
      <c r="I11" s="61"/>
      <c r="J11" s="22"/>
      <c r="K11" s="22"/>
    </row>
    <row r="12" spans="1:11" ht="20.100000000000001" customHeight="1">
      <c r="A12" s="32" t="s">
        <v>23</v>
      </c>
      <c r="B12" s="32"/>
      <c r="C12" s="66"/>
      <c r="D12" s="32"/>
      <c r="E12" s="61"/>
      <c r="F12" s="61"/>
      <c r="G12" s="61"/>
      <c r="H12" s="61"/>
      <c r="I12" s="61"/>
      <c r="J12" s="22"/>
      <c r="K12" s="22"/>
    </row>
    <row r="13" spans="1:11" ht="15" customHeight="1">
      <c r="A13" s="32" t="s">
        <v>26</v>
      </c>
      <c r="B13" s="32"/>
      <c r="C13" s="66"/>
      <c r="D13" s="32"/>
      <c r="E13" s="61"/>
      <c r="F13" s="61"/>
      <c r="G13" s="61"/>
      <c r="H13" s="61"/>
      <c r="I13" s="61"/>
      <c r="J13" s="22"/>
      <c r="K13" s="22"/>
    </row>
    <row r="14" spans="1:11" ht="15" customHeight="1">
      <c r="A14" s="32"/>
      <c r="B14" s="32"/>
      <c r="C14" s="66"/>
      <c r="D14" s="32"/>
      <c r="E14" s="61"/>
      <c r="F14" s="61"/>
      <c r="G14" s="61"/>
      <c r="H14" s="61"/>
      <c r="I14" s="61"/>
      <c r="J14" s="22"/>
      <c r="K14" s="22"/>
    </row>
    <row r="15" spans="1:11" ht="20.100000000000001" customHeight="1">
      <c r="A15" s="32"/>
      <c r="B15" s="32"/>
      <c r="C15" s="66"/>
      <c r="D15" s="32"/>
      <c r="E15" s="61"/>
      <c r="F15" s="61"/>
      <c r="G15" s="61"/>
      <c r="H15" s="61"/>
      <c r="I15" s="61"/>
      <c r="J15" s="22"/>
      <c r="K15" s="22"/>
    </row>
    <row r="16" spans="1:11" ht="15">
      <c r="A16" s="32"/>
      <c r="B16" s="32"/>
      <c r="C16" s="69"/>
      <c r="D16" s="32"/>
      <c r="E16" s="61"/>
      <c r="F16" s="61"/>
      <c r="G16" s="61"/>
      <c r="H16" s="61"/>
      <c r="I16" s="61"/>
      <c r="J16" s="22"/>
      <c r="K16" s="22"/>
    </row>
    <row r="17" spans="1:11" ht="15" customHeight="1">
      <c r="A17" s="32"/>
      <c r="B17" s="32"/>
      <c r="C17" s="69"/>
      <c r="D17" s="32"/>
      <c r="E17" s="61"/>
      <c r="F17" s="61"/>
      <c r="G17" s="61"/>
      <c r="H17" s="61"/>
      <c r="I17" s="61"/>
      <c r="J17" s="22"/>
      <c r="K17" s="22"/>
    </row>
    <row r="18" spans="1:11" ht="20.100000000000001" customHeight="1">
      <c r="A18" s="70" t="s">
        <v>95</v>
      </c>
      <c r="B18" s="70" t="s">
        <v>88</v>
      </c>
      <c r="C18" s="71" t="s">
        <v>80</v>
      </c>
      <c r="D18" s="70"/>
      <c r="E18" s="61"/>
      <c r="F18" s="61"/>
      <c r="G18" s="61"/>
      <c r="H18" s="61"/>
      <c r="I18" s="61"/>
      <c r="J18" s="22"/>
      <c r="K18" s="22"/>
    </row>
    <row r="19" spans="1:11" ht="15">
      <c r="A19" s="61"/>
      <c r="B19" s="61"/>
      <c r="C19" s="61"/>
      <c r="D19" s="61"/>
      <c r="E19" s="61"/>
      <c r="F19" s="61"/>
      <c r="G19" s="61"/>
      <c r="H19" s="61"/>
      <c r="I19" s="61"/>
      <c r="J19" s="22"/>
      <c r="K19" s="22"/>
    </row>
    <row r="20" spans="1:11" ht="15">
      <c r="A20" s="61"/>
      <c r="B20" s="61"/>
      <c r="C20" s="61"/>
      <c r="D20" s="61"/>
      <c r="E20" s="61"/>
      <c r="F20" s="61"/>
      <c r="G20" s="61"/>
      <c r="H20" s="61"/>
      <c r="I20" s="61"/>
      <c r="J20" s="22"/>
      <c r="K20" s="22"/>
    </row>
    <row r="21" spans="1:11" ht="15">
      <c r="A21" s="61"/>
      <c r="B21" s="61"/>
      <c r="C21" s="61"/>
      <c r="D21" s="61"/>
      <c r="E21" s="61"/>
      <c r="F21" s="61"/>
      <c r="G21" s="61"/>
      <c r="H21" s="61"/>
      <c r="I21" s="61"/>
      <c r="J21" s="22"/>
      <c r="K21" s="22"/>
    </row>
    <row r="22" spans="1:11" ht="15">
      <c r="A22" s="61"/>
      <c r="B22" s="61"/>
      <c r="C22" s="61"/>
      <c r="D22" s="61"/>
      <c r="E22" s="61"/>
      <c r="F22" s="61"/>
      <c r="G22" s="61"/>
      <c r="H22" s="61"/>
      <c r="I22" s="61"/>
      <c r="J22" s="22"/>
      <c r="K22" s="22"/>
    </row>
    <row r="23" spans="1:11" ht="15">
      <c r="A23" s="61"/>
      <c r="B23" s="61"/>
      <c r="C23" s="61"/>
      <c r="D23" s="61"/>
      <c r="E23" s="61"/>
      <c r="F23" s="61"/>
      <c r="G23" s="61"/>
      <c r="H23" s="61"/>
      <c r="I23" s="61"/>
      <c r="J23" s="22"/>
      <c r="K23" s="22"/>
    </row>
    <row r="24" spans="1:11" ht="15">
      <c r="A24" s="61"/>
      <c r="B24" s="61"/>
      <c r="C24" s="61"/>
      <c r="D24" s="61"/>
      <c r="E24" s="61"/>
      <c r="F24" s="61"/>
      <c r="G24" s="61"/>
      <c r="H24" s="61"/>
      <c r="I24" s="61"/>
      <c r="J24" s="22"/>
      <c r="K24" s="22"/>
    </row>
    <row r="25" spans="1:11" ht="15">
      <c r="A25" s="22"/>
      <c r="B25" s="22"/>
      <c r="C25" s="22"/>
      <c r="D25" s="22"/>
      <c r="E25" s="22"/>
      <c r="F25" s="22"/>
      <c r="G25" s="22"/>
      <c r="H25" s="22"/>
      <c r="I25" s="22"/>
      <c r="J25" s="22"/>
      <c r="K25" s="22"/>
    </row>
    <row r="26" spans="1:11" ht="15">
      <c r="A26" s="22"/>
      <c r="B26" s="22"/>
      <c r="C26" s="22"/>
      <c r="D26" s="22"/>
      <c r="E26" s="22"/>
      <c r="F26" s="22"/>
      <c r="G26" s="22"/>
      <c r="H26" s="22"/>
      <c r="I26" s="22"/>
      <c r="J26" s="22"/>
      <c r="K26" s="22"/>
    </row>
    <row r="27" spans="1:11" ht="15">
      <c r="A27" s="22"/>
      <c r="B27" s="22"/>
      <c r="C27" s="22"/>
      <c r="D27" s="22"/>
      <c r="E27" s="22"/>
      <c r="F27" s="22"/>
      <c r="G27" s="22"/>
      <c r="H27" s="22"/>
      <c r="I27" s="22"/>
      <c r="J27" s="22"/>
      <c r="K27" s="22"/>
    </row>
    <row r="28" spans="1:11" ht="15">
      <c r="A28" s="22"/>
      <c r="B28" s="22"/>
      <c r="C28" s="22"/>
      <c r="D28" s="22"/>
      <c r="E28" s="22"/>
      <c r="F28" s="22"/>
      <c r="G28" s="22"/>
      <c r="H28" s="22"/>
      <c r="I28" s="22"/>
      <c r="J28" s="22"/>
      <c r="K28" s="22"/>
    </row>
  </sheetData>
  <mergeCells count="4">
    <mergeCell ref="A2:D2"/>
    <mergeCell ref="A4:A5"/>
    <mergeCell ref="B4:B5"/>
    <mergeCell ref="D4:D5"/>
  </mergeCells>
  <phoneticPr fontId="1" type="noConversion"/>
  <printOptions horizontalCentered="1"/>
  <pageMargins left="0.56999999999999995" right="0.54" top="2.204724409448819" bottom="0.59055118110236227" header="0.51181102362204722" footer="0.51181102362204722"/>
  <pageSetup paperSize="9" scale="95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dimension ref="A1:K28"/>
  <sheetViews>
    <sheetView showGridLines="0" workbookViewId="0">
      <selection activeCell="A20" sqref="A20:D20"/>
    </sheetView>
  </sheetViews>
  <sheetFormatPr defaultRowHeight="12.75"/>
  <cols>
    <col min="1" max="1" width="5.28515625" style="12" bestFit="1" customWidth="1"/>
    <col min="2" max="2" width="5.28515625" style="12" customWidth="1"/>
    <col min="3" max="3" width="63.140625" style="12" customWidth="1"/>
    <col min="4" max="4" width="17.7109375" style="12" customWidth="1"/>
    <col min="5" max="16384" width="9.140625" style="12"/>
  </cols>
  <sheetData>
    <row r="1" spans="1:11" ht="48.75" customHeight="1">
      <c r="D1" s="21" t="s">
        <v>110</v>
      </c>
    </row>
    <row r="2" spans="1:11" ht="61.5" customHeight="1">
      <c r="A2" s="310" t="s">
        <v>145</v>
      </c>
      <c r="B2" s="310"/>
      <c r="C2" s="311"/>
      <c r="D2" s="311"/>
      <c r="E2" s="57"/>
      <c r="F2" s="57"/>
      <c r="G2" s="57"/>
      <c r="H2" s="58"/>
      <c r="I2" s="59"/>
      <c r="J2" s="59"/>
      <c r="K2" s="59"/>
    </row>
    <row r="3" spans="1:11" ht="9.75" customHeight="1">
      <c r="D3" s="2" t="s">
        <v>1</v>
      </c>
    </row>
    <row r="4" spans="1:11" ht="24.75" customHeight="1">
      <c r="A4" s="352" t="s">
        <v>19</v>
      </c>
      <c r="B4" s="355" t="s">
        <v>4</v>
      </c>
      <c r="C4" s="60" t="s">
        <v>97</v>
      </c>
      <c r="D4" s="352" t="s">
        <v>173</v>
      </c>
      <c r="E4" s="61"/>
      <c r="F4" s="61"/>
      <c r="G4" s="61"/>
      <c r="H4" s="61"/>
      <c r="I4" s="61"/>
      <c r="J4" s="22"/>
      <c r="K4" s="22"/>
    </row>
    <row r="5" spans="1:11" ht="64.5" customHeight="1">
      <c r="A5" s="352"/>
      <c r="B5" s="352"/>
      <c r="C5" s="24" t="s">
        <v>76</v>
      </c>
      <c r="D5" s="352"/>
      <c r="E5" s="61"/>
      <c r="F5" s="61"/>
      <c r="G5" s="61"/>
      <c r="H5" s="61"/>
      <c r="I5" s="61"/>
      <c r="J5" s="22"/>
      <c r="K5" s="22"/>
    </row>
    <row r="6" spans="1:11" ht="12" customHeight="1">
      <c r="A6" s="62" t="s">
        <v>86</v>
      </c>
      <c r="B6" s="62" t="s">
        <v>88</v>
      </c>
      <c r="C6" s="63" t="s">
        <v>77</v>
      </c>
      <c r="D6" s="62"/>
      <c r="E6" s="61"/>
      <c r="F6" s="61"/>
      <c r="G6" s="61"/>
      <c r="H6" s="61"/>
      <c r="I6" s="61"/>
      <c r="J6" s="22"/>
      <c r="K6" s="22"/>
    </row>
    <row r="7" spans="1:11" ht="20.100000000000001" customHeight="1">
      <c r="A7" s="64" t="s">
        <v>89</v>
      </c>
      <c r="B7" s="64" t="s">
        <v>88</v>
      </c>
      <c r="C7" s="65" t="s">
        <v>78</v>
      </c>
      <c r="D7" s="64"/>
      <c r="E7" s="61"/>
      <c r="F7" s="61"/>
      <c r="G7" s="61"/>
      <c r="H7" s="61"/>
      <c r="I7" s="61"/>
      <c r="J7" s="22"/>
      <c r="K7" s="22"/>
    </row>
    <row r="8" spans="1:11" ht="20.100000000000001" customHeight="1">
      <c r="A8" s="32" t="s">
        <v>23</v>
      </c>
      <c r="B8" s="32"/>
      <c r="C8" s="66"/>
      <c r="D8" s="32"/>
      <c r="E8" s="61"/>
      <c r="F8" s="61"/>
      <c r="G8" s="61"/>
      <c r="H8" s="61"/>
      <c r="I8" s="61"/>
      <c r="J8" s="22"/>
      <c r="K8" s="22"/>
    </row>
    <row r="9" spans="1:11" ht="20.100000000000001" customHeight="1">
      <c r="A9" s="32" t="s">
        <v>26</v>
      </c>
      <c r="B9" s="32"/>
      <c r="C9" s="66"/>
      <c r="D9" s="32"/>
      <c r="E9" s="61"/>
      <c r="F9" s="61"/>
      <c r="G9" s="61"/>
      <c r="H9" s="61"/>
      <c r="I9" s="61"/>
      <c r="J9" s="22"/>
      <c r="K9" s="22"/>
    </row>
    <row r="10" spans="1:11" ht="20.100000000000001" customHeight="1">
      <c r="A10" s="32" t="s">
        <v>28</v>
      </c>
      <c r="B10" s="32"/>
      <c r="C10" s="66"/>
      <c r="D10" s="32"/>
      <c r="E10" s="61"/>
      <c r="F10" s="61"/>
      <c r="G10" s="61"/>
      <c r="H10" s="61"/>
      <c r="I10" s="61"/>
      <c r="J10" s="22"/>
      <c r="K10" s="22"/>
    </row>
    <row r="11" spans="1:11" ht="20.100000000000001" customHeight="1">
      <c r="A11" s="67" t="s">
        <v>91</v>
      </c>
      <c r="B11" s="67" t="s">
        <v>88</v>
      </c>
      <c r="C11" s="68" t="s">
        <v>79</v>
      </c>
      <c r="D11" s="67"/>
      <c r="E11" s="61"/>
      <c r="F11" s="61"/>
      <c r="G11" s="61"/>
      <c r="H11" s="61"/>
      <c r="I11" s="61"/>
      <c r="J11" s="22"/>
      <c r="K11" s="22"/>
    </row>
    <row r="12" spans="1:11" ht="20.100000000000001" customHeight="1">
      <c r="A12" s="32" t="s">
        <v>23</v>
      </c>
      <c r="B12" s="32"/>
      <c r="C12" s="66"/>
      <c r="D12" s="32"/>
      <c r="E12" s="61"/>
      <c r="F12" s="61"/>
      <c r="G12" s="61"/>
      <c r="H12" s="61"/>
      <c r="I12" s="61"/>
      <c r="J12" s="22"/>
      <c r="K12" s="22"/>
    </row>
    <row r="13" spans="1:11" ht="15" customHeight="1">
      <c r="A13" s="32" t="s">
        <v>26</v>
      </c>
      <c r="B13" s="32"/>
      <c r="C13" s="66"/>
      <c r="D13" s="32"/>
      <c r="E13" s="61"/>
      <c r="F13" s="61"/>
      <c r="G13" s="61"/>
      <c r="H13" s="61"/>
      <c r="I13" s="61"/>
      <c r="J13" s="22"/>
      <c r="K13" s="22"/>
    </row>
    <row r="14" spans="1:11" ht="15" customHeight="1">
      <c r="A14" s="32"/>
      <c r="B14" s="32"/>
      <c r="C14" s="66"/>
      <c r="D14" s="32"/>
      <c r="E14" s="61"/>
      <c r="F14" s="61"/>
      <c r="G14" s="61"/>
      <c r="H14" s="61"/>
      <c r="I14" s="61"/>
      <c r="J14" s="22"/>
      <c r="K14" s="22"/>
    </row>
    <row r="15" spans="1:11" ht="20.100000000000001" customHeight="1">
      <c r="A15" s="32"/>
      <c r="B15" s="32"/>
      <c r="C15" s="66"/>
      <c r="D15" s="32"/>
      <c r="E15" s="61"/>
      <c r="F15" s="61"/>
      <c r="G15" s="61"/>
      <c r="H15" s="61"/>
      <c r="I15" s="61"/>
      <c r="J15" s="22"/>
      <c r="K15" s="22"/>
    </row>
    <row r="16" spans="1:11" ht="15">
      <c r="A16" s="32"/>
      <c r="B16" s="32"/>
      <c r="C16" s="69"/>
      <c r="D16" s="32"/>
      <c r="E16" s="61"/>
      <c r="F16" s="61"/>
      <c r="G16" s="61"/>
      <c r="H16" s="61"/>
      <c r="I16" s="61"/>
      <c r="J16" s="22"/>
      <c r="K16" s="22"/>
    </row>
    <row r="17" spans="1:11" ht="15" customHeight="1">
      <c r="A17" s="32"/>
      <c r="B17" s="32"/>
      <c r="C17" s="69"/>
      <c r="D17" s="32"/>
      <c r="E17" s="61"/>
      <c r="F17" s="61"/>
      <c r="G17" s="61"/>
      <c r="H17" s="61"/>
      <c r="I17" s="61"/>
      <c r="J17" s="22"/>
      <c r="K17" s="22"/>
    </row>
    <row r="18" spans="1:11" ht="20.100000000000001" customHeight="1">
      <c r="A18" s="70" t="s">
        <v>95</v>
      </c>
      <c r="B18" s="70" t="s">
        <v>88</v>
      </c>
      <c r="C18" s="71" t="s">
        <v>80</v>
      </c>
      <c r="D18" s="70"/>
      <c r="E18" s="61"/>
      <c r="F18" s="61"/>
      <c r="G18" s="61"/>
      <c r="H18" s="61"/>
      <c r="I18" s="61"/>
      <c r="J18" s="22"/>
      <c r="K18" s="22"/>
    </row>
    <row r="19" spans="1:11" ht="15">
      <c r="A19" s="61"/>
      <c r="B19" s="61"/>
      <c r="C19" s="61"/>
      <c r="D19" s="61"/>
      <c r="E19" s="61"/>
      <c r="F19" s="61"/>
      <c r="G19" s="61"/>
      <c r="H19" s="61"/>
      <c r="I19" s="61"/>
      <c r="J19" s="22"/>
      <c r="K19" s="22"/>
    </row>
    <row r="20" spans="1:11" s="72" customFormat="1">
      <c r="A20" s="356" t="s">
        <v>177</v>
      </c>
      <c r="B20" s="356"/>
      <c r="C20" s="357"/>
      <c r="D20" s="357"/>
    </row>
    <row r="21" spans="1:11" ht="15">
      <c r="A21" s="61"/>
      <c r="B21" s="61"/>
      <c r="C21" s="61"/>
      <c r="D21" s="61"/>
      <c r="E21" s="61"/>
      <c r="F21" s="61"/>
      <c r="G21" s="61"/>
      <c r="H21" s="61"/>
      <c r="I21" s="61"/>
      <c r="J21" s="22"/>
      <c r="K21" s="22"/>
    </row>
    <row r="22" spans="1:11" ht="15">
      <c r="A22" s="61"/>
      <c r="B22" s="61"/>
      <c r="C22" s="61"/>
      <c r="D22" s="61"/>
      <c r="E22" s="61"/>
      <c r="F22" s="61"/>
      <c r="G22" s="61"/>
      <c r="H22" s="61"/>
      <c r="I22" s="61"/>
      <c r="J22" s="22"/>
      <c r="K22" s="22"/>
    </row>
    <row r="23" spans="1:11" ht="15">
      <c r="A23" s="61"/>
      <c r="B23" s="61"/>
      <c r="C23" s="61"/>
      <c r="D23" s="61"/>
      <c r="E23" s="61"/>
      <c r="F23" s="61"/>
      <c r="G23" s="61"/>
      <c r="H23" s="61"/>
      <c r="I23" s="61"/>
      <c r="J23" s="22"/>
      <c r="K23" s="22"/>
    </row>
    <row r="24" spans="1:11" ht="15">
      <c r="A24" s="61"/>
      <c r="B24" s="61"/>
      <c r="C24" s="61"/>
      <c r="D24" s="61"/>
      <c r="E24" s="61"/>
      <c r="F24" s="61"/>
      <c r="G24" s="61"/>
      <c r="H24" s="61"/>
      <c r="I24" s="61"/>
      <c r="J24" s="22"/>
      <c r="K24" s="22"/>
    </row>
    <row r="25" spans="1:11" ht="15">
      <c r="A25" s="22"/>
      <c r="B25" s="22"/>
      <c r="C25" s="22"/>
      <c r="D25" s="22"/>
      <c r="E25" s="22"/>
      <c r="F25" s="22"/>
      <c r="G25" s="22"/>
      <c r="H25" s="22"/>
      <c r="I25" s="22"/>
      <c r="J25" s="22"/>
      <c r="K25" s="22"/>
    </row>
    <row r="26" spans="1:11" ht="15">
      <c r="A26" s="22"/>
      <c r="B26" s="22"/>
      <c r="C26" s="22"/>
      <c r="D26" s="22"/>
      <c r="E26" s="22"/>
      <c r="F26" s="22"/>
      <c r="G26" s="22"/>
      <c r="H26" s="22"/>
      <c r="I26" s="22"/>
      <c r="J26" s="22"/>
      <c r="K26" s="22"/>
    </row>
    <row r="27" spans="1:11" ht="15">
      <c r="A27" s="22"/>
      <c r="B27" s="22"/>
      <c r="C27" s="22"/>
      <c r="D27" s="22"/>
      <c r="E27" s="22"/>
      <c r="F27" s="22"/>
      <c r="G27" s="22"/>
      <c r="H27" s="22"/>
      <c r="I27" s="22"/>
      <c r="J27" s="22"/>
      <c r="K27" s="22"/>
    </row>
    <row r="28" spans="1:11" ht="15">
      <c r="A28" s="22"/>
      <c r="B28" s="22"/>
      <c r="C28" s="22"/>
      <c r="D28" s="22"/>
      <c r="E28" s="22"/>
      <c r="F28" s="22"/>
      <c r="G28" s="22"/>
      <c r="H28" s="22"/>
      <c r="I28" s="22"/>
      <c r="J28" s="22"/>
      <c r="K28" s="22"/>
    </row>
  </sheetData>
  <mergeCells count="5">
    <mergeCell ref="A20:D20"/>
    <mergeCell ref="A2:D2"/>
    <mergeCell ref="A4:A5"/>
    <mergeCell ref="B4:B5"/>
    <mergeCell ref="D4:D5"/>
  </mergeCells>
  <phoneticPr fontId="1" type="noConversion"/>
  <printOptions horizontalCentered="1"/>
  <pageMargins left="0.56999999999999995" right="0.54" top="2.204724409448819" bottom="0.59055118110236227" header="0.51181102362204722" footer="0.51181102362204722"/>
  <pageSetup paperSize="9" scale="95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dimension ref="A1:J12"/>
  <sheetViews>
    <sheetView showGridLines="0" workbookViewId="0">
      <selection activeCell="L8" sqref="L8"/>
    </sheetView>
  </sheetViews>
  <sheetFormatPr defaultRowHeight="12.75"/>
  <cols>
    <col min="1" max="1" width="4" style="12" customWidth="1"/>
    <col min="2" max="2" width="8.140625" style="12" customWidth="1"/>
    <col min="3" max="3" width="9.85546875" style="12" customWidth="1"/>
    <col min="4" max="4" width="5.7109375" style="12" customWidth="1"/>
    <col min="5" max="5" width="41.5703125" style="12" customWidth="1"/>
    <col min="6" max="6" width="22.42578125" style="12" customWidth="1"/>
    <col min="7" max="16384" width="9.140625" style="12"/>
  </cols>
  <sheetData>
    <row r="1" spans="1:10" ht="48.75" customHeight="1">
      <c r="F1" s="21" t="s">
        <v>112</v>
      </c>
    </row>
    <row r="2" spans="1:10" ht="48" customHeight="1">
      <c r="A2" s="310" t="s">
        <v>169</v>
      </c>
      <c r="B2" s="310"/>
      <c r="C2" s="310"/>
      <c r="D2" s="310"/>
      <c r="E2" s="310"/>
      <c r="F2" s="310"/>
      <c r="G2" s="94"/>
      <c r="I2" s="73"/>
      <c r="J2" s="73"/>
    </row>
    <row r="3" spans="1:10" ht="9.75" customHeight="1">
      <c r="A3" s="74"/>
      <c r="B3" s="74"/>
      <c r="C3" s="74"/>
      <c r="D3" s="74"/>
      <c r="E3" s="74"/>
      <c r="F3" s="2" t="s">
        <v>1</v>
      </c>
      <c r="I3" s="73"/>
      <c r="J3" s="73"/>
    </row>
    <row r="4" spans="1:10" ht="64.5" customHeight="1">
      <c r="A4" s="24" t="s">
        <v>19</v>
      </c>
      <c r="B4" s="24" t="s">
        <v>2</v>
      </c>
      <c r="C4" s="24" t="s">
        <v>10</v>
      </c>
      <c r="D4" s="24" t="s">
        <v>11</v>
      </c>
      <c r="E4" s="24" t="s">
        <v>99</v>
      </c>
      <c r="F4" s="25" t="s">
        <v>100</v>
      </c>
    </row>
    <row r="5" spans="1:10" ht="12" customHeight="1">
      <c r="A5" s="49">
        <v>1</v>
      </c>
      <c r="B5" s="49">
        <v>2</v>
      </c>
      <c r="C5" s="49">
        <v>3</v>
      </c>
      <c r="D5" s="49">
        <v>4</v>
      </c>
      <c r="E5" s="49">
        <v>5</v>
      </c>
      <c r="F5" s="49">
        <v>6</v>
      </c>
    </row>
    <row r="6" spans="1:10" ht="30" customHeight="1">
      <c r="A6" s="31"/>
      <c r="B6" s="31"/>
      <c r="C6" s="31"/>
      <c r="D6" s="31"/>
      <c r="E6" s="31"/>
      <c r="F6" s="31"/>
    </row>
    <row r="7" spans="1:10" ht="30" customHeight="1">
      <c r="A7" s="33"/>
      <c r="B7" s="33"/>
      <c r="C7" s="33"/>
      <c r="D7" s="33"/>
      <c r="E7" s="33"/>
      <c r="F7" s="33"/>
    </row>
    <row r="8" spans="1:10" ht="30" customHeight="1">
      <c r="A8" s="33"/>
      <c r="B8" s="33"/>
      <c r="C8" s="33"/>
      <c r="D8" s="33"/>
      <c r="E8" s="33"/>
      <c r="F8" s="33"/>
    </row>
    <row r="9" spans="1:10" ht="30" customHeight="1">
      <c r="A9" s="35"/>
      <c r="B9" s="35"/>
      <c r="C9" s="35"/>
      <c r="D9" s="35"/>
      <c r="E9" s="35"/>
      <c r="F9" s="35"/>
    </row>
    <row r="10" spans="1:10" ht="30" customHeight="1">
      <c r="A10" s="358" t="s">
        <v>92</v>
      </c>
      <c r="B10" s="359"/>
      <c r="C10" s="359"/>
      <c r="D10" s="359"/>
      <c r="E10" s="360"/>
      <c r="F10" s="29"/>
    </row>
    <row r="12" spans="1:10">
      <c r="A12" s="75" t="s">
        <v>178</v>
      </c>
    </row>
  </sheetData>
  <mergeCells count="2">
    <mergeCell ref="A10:E10"/>
    <mergeCell ref="A2:F2"/>
  </mergeCells>
  <phoneticPr fontId="1" type="noConversion"/>
  <printOptions horizontalCentered="1"/>
  <pageMargins left="0.56999999999999995" right="0.54" top="2.204724409448819" bottom="0.59055118110236227" header="0.51181102362204722" footer="0.51181102362204722"/>
  <pageSetup paperSize="9" scale="95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dimension ref="A1:G13"/>
  <sheetViews>
    <sheetView showGridLines="0" workbookViewId="0">
      <selection activeCell="J16" sqref="J16"/>
    </sheetView>
  </sheetViews>
  <sheetFormatPr defaultRowHeight="12.75"/>
  <cols>
    <col min="1" max="1" width="4.140625" customWidth="1"/>
    <col min="2" max="2" width="8.140625" customWidth="1"/>
    <col min="3" max="3" width="10" customWidth="1"/>
    <col min="4" max="4" width="4.7109375" customWidth="1"/>
    <col min="5" max="5" width="26.28515625" customWidth="1"/>
    <col min="6" max="6" width="25.140625" customWidth="1"/>
    <col min="7" max="7" width="15.7109375" customWidth="1"/>
  </cols>
  <sheetData>
    <row r="1" spans="1:7" ht="48.75" customHeight="1">
      <c r="G1" s="21" t="s">
        <v>114</v>
      </c>
    </row>
    <row r="2" spans="1:7" ht="48" customHeight="1">
      <c r="A2" s="310" t="s">
        <v>166</v>
      </c>
      <c r="B2" s="311"/>
      <c r="C2" s="311"/>
      <c r="D2" s="311"/>
      <c r="E2" s="311"/>
      <c r="F2" s="311"/>
      <c r="G2" s="350"/>
    </row>
    <row r="3" spans="1:7" ht="9.75" customHeight="1">
      <c r="A3" s="57"/>
      <c r="B3" s="57"/>
      <c r="C3" s="57"/>
      <c r="D3" s="57"/>
      <c r="E3" s="57"/>
      <c r="F3" s="57"/>
      <c r="G3" s="2" t="s">
        <v>1</v>
      </c>
    </row>
    <row r="4" spans="1:7" ht="64.5" customHeight="1">
      <c r="A4" s="24" t="s">
        <v>19</v>
      </c>
      <c r="B4" s="24" t="s">
        <v>2</v>
      </c>
      <c r="C4" s="24" t="s">
        <v>10</v>
      </c>
      <c r="D4" s="76" t="s">
        <v>11</v>
      </c>
      <c r="E4" s="25" t="s">
        <v>102</v>
      </c>
      <c r="F4" s="25" t="s">
        <v>103</v>
      </c>
      <c r="G4" s="25" t="s">
        <v>104</v>
      </c>
    </row>
    <row r="5" spans="1:7" ht="12" customHeight="1">
      <c r="A5" s="49">
        <v>1</v>
      </c>
      <c r="B5" s="49">
        <v>2</v>
      </c>
      <c r="C5" s="49">
        <v>3</v>
      </c>
      <c r="D5" s="49">
        <v>4</v>
      </c>
      <c r="E5" s="49">
        <v>5</v>
      </c>
      <c r="F5" s="49">
        <v>6</v>
      </c>
      <c r="G5" s="49">
        <v>7</v>
      </c>
    </row>
    <row r="6" spans="1:7" ht="30" customHeight="1">
      <c r="A6" s="77"/>
      <c r="B6" s="77"/>
      <c r="C6" s="77"/>
      <c r="D6" s="77"/>
      <c r="E6" s="77"/>
      <c r="F6" s="77"/>
      <c r="G6" s="77"/>
    </row>
    <row r="7" spans="1:7" ht="30" customHeight="1">
      <c r="A7" s="78"/>
      <c r="B7" s="78"/>
      <c r="C7" s="78"/>
      <c r="D7" s="78"/>
      <c r="E7" s="78"/>
      <c r="F7" s="78"/>
      <c r="G7" s="78"/>
    </row>
    <row r="8" spans="1:7" ht="30" customHeight="1">
      <c r="A8" s="78"/>
      <c r="B8" s="78"/>
      <c r="C8" s="78"/>
      <c r="D8" s="78"/>
      <c r="E8" s="78"/>
      <c r="F8" s="78"/>
      <c r="G8" s="78"/>
    </row>
    <row r="9" spans="1:7" ht="30" customHeight="1">
      <c r="A9" s="78"/>
      <c r="B9" s="78"/>
      <c r="C9" s="78"/>
      <c r="D9" s="78"/>
      <c r="E9" s="78"/>
      <c r="F9" s="78"/>
      <c r="G9" s="78"/>
    </row>
    <row r="10" spans="1:7" ht="30" customHeight="1">
      <c r="A10" s="79"/>
      <c r="B10" s="79"/>
      <c r="C10" s="79"/>
      <c r="D10" s="79"/>
      <c r="E10" s="79"/>
      <c r="F10" s="79"/>
      <c r="G10" s="79"/>
    </row>
    <row r="11" spans="1:7" s="12" customFormat="1" ht="30" customHeight="1">
      <c r="A11" s="358" t="s">
        <v>92</v>
      </c>
      <c r="B11" s="359"/>
      <c r="C11" s="359"/>
      <c r="D11" s="359"/>
      <c r="E11" s="360"/>
      <c r="F11" s="29"/>
      <c r="G11" s="29"/>
    </row>
    <row r="13" spans="1:7">
      <c r="A13" s="75" t="s">
        <v>178</v>
      </c>
    </row>
  </sheetData>
  <mergeCells count="2">
    <mergeCell ref="A2:G2"/>
    <mergeCell ref="A11:E11"/>
  </mergeCells>
  <phoneticPr fontId="1" type="noConversion"/>
  <printOptions horizontalCentered="1"/>
  <pageMargins left="0.56999999999999995" right="0.54" top="2.204724409448819" bottom="0.59055118110236227" header="0.51181102362204722" footer="0.51181102362204722"/>
  <pageSetup paperSize="9" scale="95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dimension ref="A1:G12"/>
  <sheetViews>
    <sheetView showGridLines="0" workbookViewId="0">
      <selection activeCell="L6" sqref="L6"/>
    </sheetView>
  </sheetViews>
  <sheetFormatPr defaultRowHeight="12.75"/>
  <cols>
    <col min="1" max="1" width="5.28515625" customWidth="1"/>
    <col min="3" max="3" width="11" customWidth="1"/>
    <col min="4" max="4" width="5" customWidth="1"/>
    <col min="5" max="5" width="43.85546875" customWidth="1"/>
    <col min="6" max="6" width="19.5703125" customWidth="1"/>
  </cols>
  <sheetData>
    <row r="1" spans="1:7" ht="48.75" customHeight="1">
      <c r="F1" s="21" t="s">
        <v>115</v>
      </c>
    </row>
    <row r="2" spans="1:7" ht="60" customHeight="1">
      <c r="A2" s="310" t="s">
        <v>146</v>
      </c>
      <c r="B2" s="310"/>
      <c r="C2" s="310"/>
      <c r="D2" s="310"/>
      <c r="E2" s="310"/>
      <c r="F2" s="310"/>
      <c r="G2" s="23"/>
    </row>
    <row r="3" spans="1:7" ht="9.75" customHeight="1">
      <c r="A3" s="74"/>
      <c r="B3" s="74"/>
      <c r="C3" s="74"/>
      <c r="D3" s="74"/>
      <c r="E3" s="74"/>
      <c r="F3" s="2" t="s">
        <v>1</v>
      </c>
    </row>
    <row r="4" spans="1:7" ht="64.5" customHeight="1">
      <c r="A4" s="24" t="s">
        <v>19</v>
      </c>
      <c r="B4" s="24" t="s">
        <v>2</v>
      </c>
      <c r="C4" s="24" t="s">
        <v>10</v>
      </c>
      <c r="D4" s="24" t="s">
        <v>11</v>
      </c>
      <c r="E4" s="25" t="s">
        <v>106</v>
      </c>
      <c r="F4" s="25" t="s">
        <v>107</v>
      </c>
    </row>
    <row r="5" spans="1:7" s="80" customFormat="1" ht="12" customHeight="1">
      <c r="A5" s="49">
        <v>1</v>
      </c>
      <c r="B5" s="49">
        <v>2</v>
      </c>
      <c r="C5" s="49">
        <v>3</v>
      </c>
      <c r="D5" s="49">
        <v>4</v>
      </c>
      <c r="E5" s="49">
        <v>5</v>
      </c>
      <c r="F5" s="49">
        <v>6</v>
      </c>
    </row>
    <row r="6" spans="1:7" ht="30" customHeight="1">
      <c r="A6" s="77"/>
      <c r="B6" s="77"/>
      <c r="C6" s="77"/>
      <c r="D6" s="77"/>
      <c r="E6" s="77"/>
      <c r="F6" s="77"/>
    </row>
    <row r="7" spans="1:7" ht="30" customHeight="1">
      <c r="A7" s="78"/>
      <c r="B7" s="78"/>
      <c r="C7" s="78"/>
      <c r="D7" s="78"/>
      <c r="E7" s="78"/>
      <c r="F7" s="78"/>
    </row>
    <row r="8" spans="1:7" ht="30" customHeight="1">
      <c r="A8" s="78"/>
      <c r="B8" s="78"/>
      <c r="C8" s="78"/>
      <c r="D8" s="78"/>
      <c r="E8" s="78"/>
      <c r="F8" s="78"/>
    </row>
    <row r="9" spans="1:7" ht="30" customHeight="1">
      <c r="A9" s="79"/>
      <c r="B9" s="79"/>
      <c r="C9" s="79"/>
      <c r="D9" s="79"/>
      <c r="E9" s="79"/>
      <c r="F9" s="79"/>
    </row>
    <row r="10" spans="1:7" ht="30" customHeight="1">
      <c r="A10" s="358" t="s">
        <v>92</v>
      </c>
      <c r="B10" s="359"/>
      <c r="C10" s="359"/>
      <c r="D10" s="359"/>
      <c r="E10" s="360"/>
      <c r="F10" s="29"/>
    </row>
    <row r="12" spans="1:7">
      <c r="A12" s="75" t="s">
        <v>178</v>
      </c>
    </row>
  </sheetData>
  <mergeCells count="2">
    <mergeCell ref="A2:F2"/>
    <mergeCell ref="A10:E10"/>
  </mergeCells>
  <phoneticPr fontId="1" type="noConversion"/>
  <printOptions horizontalCentered="1"/>
  <pageMargins left="0.56999999999999995" right="0.54" top="2.204724409448819" bottom="0.59055118110236227" header="0.51181102362204722" footer="0.51181102362204722"/>
  <pageSetup paperSize="9" scale="95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dimension ref="A1:H12"/>
  <sheetViews>
    <sheetView showGridLines="0" workbookViewId="0">
      <selection activeCell="E15" sqref="E15"/>
    </sheetView>
  </sheetViews>
  <sheetFormatPr defaultRowHeight="12.75"/>
  <cols>
    <col min="1" max="1" width="5.28515625" customWidth="1"/>
    <col min="3" max="3" width="11" customWidth="1"/>
    <col min="4" max="4" width="7.42578125" customWidth="1"/>
    <col min="5" max="6" width="43.85546875" customWidth="1"/>
    <col min="7" max="7" width="19.5703125" customWidth="1"/>
  </cols>
  <sheetData>
    <row r="1" spans="1:8" ht="48.75" customHeight="1">
      <c r="G1" s="21" t="s">
        <v>116</v>
      </c>
    </row>
    <row r="2" spans="1:8" ht="60" customHeight="1">
      <c r="A2" s="310" t="s">
        <v>147</v>
      </c>
      <c r="B2" s="310"/>
      <c r="C2" s="310"/>
      <c r="D2" s="310"/>
      <c r="E2" s="310"/>
      <c r="F2" s="310"/>
      <c r="G2" s="310"/>
      <c r="H2" s="23"/>
    </row>
    <row r="3" spans="1:8" ht="9.75" customHeight="1">
      <c r="A3" s="74"/>
      <c r="B3" s="74"/>
      <c r="C3" s="74"/>
      <c r="D3" s="74"/>
      <c r="E3" s="74"/>
      <c r="F3" s="74"/>
      <c r="G3" s="2" t="s">
        <v>1</v>
      </c>
    </row>
    <row r="4" spans="1:8" ht="64.5" customHeight="1">
      <c r="A4" s="24" t="s">
        <v>19</v>
      </c>
      <c r="B4" s="24" t="s">
        <v>2</v>
      </c>
      <c r="C4" s="24" t="s">
        <v>10</v>
      </c>
      <c r="D4" s="24" t="s">
        <v>11</v>
      </c>
      <c r="E4" s="25" t="s">
        <v>106</v>
      </c>
      <c r="F4" s="25" t="s">
        <v>109</v>
      </c>
      <c r="G4" s="25" t="s">
        <v>100</v>
      </c>
    </row>
    <row r="5" spans="1:8" s="80" customFormat="1" ht="12" customHeight="1">
      <c r="A5" s="49">
        <v>1</v>
      </c>
      <c r="B5" s="49">
        <v>2</v>
      </c>
      <c r="C5" s="49">
        <v>3</v>
      </c>
      <c r="D5" s="49">
        <v>4</v>
      </c>
      <c r="E5" s="49">
        <v>5</v>
      </c>
      <c r="F5" s="49">
        <v>6</v>
      </c>
      <c r="G5" s="49">
        <v>7</v>
      </c>
    </row>
    <row r="6" spans="1:8" ht="30" customHeight="1">
      <c r="A6" s="77"/>
      <c r="B6" s="77"/>
      <c r="C6" s="77"/>
      <c r="D6" s="50">
        <v>2710</v>
      </c>
      <c r="E6" s="77"/>
      <c r="F6" s="77"/>
      <c r="G6" s="77"/>
    </row>
    <row r="7" spans="1:8" ht="30" customHeight="1">
      <c r="A7" s="78"/>
      <c r="B7" s="78"/>
      <c r="C7" s="78"/>
      <c r="D7" s="81">
        <v>6300</v>
      </c>
      <c r="E7" s="78"/>
      <c r="F7" s="78"/>
      <c r="G7" s="78"/>
    </row>
    <row r="8" spans="1:8" ht="30" customHeight="1">
      <c r="A8" s="78"/>
      <c r="B8" s="78"/>
      <c r="C8" s="78"/>
      <c r="D8" s="78"/>
      <c r="E8" s="78"/>
      <c r="F8" s="78"/>
      <c r="G8" s="78"/>
    </row>
    <row r="9" spans="1:8" ht="30" customHeight="1">
      <c r="A9" s="79"/>
      <c r="B9" s="79"/>
      <c r="C9" s="79"/>
      <c r="D9" s="79"/>
      <c r="E9" s="79"/>
      <c r="F9" s="79"/>
      <c r="G9" s="79"/>
    </row>
    <row r="10" spans="1:8" ht="30" customHeight="1">
      <c r="A10" s="358" t="s">
        <v>92</v>
      </c>
      <c r="B10" s="359"/>
      <c r="C10" s="359"/>
      <c r="D10" s="359"/>
      <c r="E10" s="360"/>
      <c r="F10" s="82"/>
      <c r="G10" s="29"/>
    </row>
    <row r="12" spans="1:8">
      <c r="A12" s="75" t="s">
        <v>178</v>
      </c>
    </row>
  </sheetData>
  <mergeCells count="2">
    <mergeCell ref="A2:G2"/>
    <mergeCell ref="A10:E10"/>
  </mergeCells>
  <phoneticPr fontId="1" type="noConversion"/>
  <printOptions horizontalCentered="1"/>
  <pageMargins left="0.56999999999999995" right="0.54" top="2.204724409448819" bottom="0.59055118110236227" header="0.51181102362204722" footer="0.51181102362204722"/>
  <pageSetup paperSize="9" scale="95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>
  <dimension ref="A1:G12"/>
  <sheetViews>
    <sheetView showGridLines="0" workbookViewId="0">
      <selection activeCell="J9" sqref="J9"/>
    </sheetView>
  </sheetViews>
  <sheetFormatPr defaultRowHeight="12.75"/>
  <cols>
    <col min="1" max="1" width="5.28515625" customWidth="1"/>
    <col min="3" max="3" width="11" customWidth="1"/>
    <col min="4" max="4" width="5" customWidth="1"/>
    <col min="5" max="5" width="43.85546875" customWidth="1"/>
    <col min="6" max="6" width="19.5703125" customWidth="1"/>
  </cols>
  <sheetData>
    <row r="1" spans="1:7" ht="48.75" customHeight="1">
      <c r="F1" s="21" t="s">
        <v>117</v>
      </c>
    </row>
    <row r="2" spans="1:7" ht="60" customHeight="1">
      <c r="A2" s="310" t="s">
        <v>148</v>
      </c>
      <c r="B2" s="310"/>
      <c r="C2" s="310"/>
      <c r="D2" s="310"/>
      <c r="E2" s="310"/>
      <c r="F2" s="310"/>
      <c r="G2" s="23"/>
    </row>
    <row r="3" spans="1:7" ht="9.75" customHeight="1">
      <c r="A3" s="74"/>
      <c r="B3" s="74"/>
      <c r="C3" s="74"/>
      <c r="D3" s="74"/>
      <c r="E3" s="74"/>
      <c r="F3" s="2" t="s">
        <v>1</v>
      </c>
    </row>
    <row r="4" spans="1:7" ht="64.5" customHeight="1">
      <c r="A4" s="24" t="s">
        <v>19</v>
      </c>
      <c r="B4" s="24" t="s">
        <v>2</v>
      </c>
      <c r="C4" s="24" t="s">
        <v>10</v>
      </c>
      <c r="D4" s="24" t="s">
        <v>11</v>
      </c>
      <c r="E4" s="24" t="s">
        <v>111</v>
      </c>
      <c r="F4" s="25" t="s">
        <v>100</v>
      </c>
    </row>
    <row r="5" spans="1:7" s="80" customFormat="1" ht="12" customHeight="1">
      <c r="A5" s="49">
        <v>1</v>
      </c>
      <c r="B5" s="49">
        <v>2</v>
      </c>
      <c r="C5" s="49">
        <v>3</v>
      </c>
      <c r="D5" s="49">
        <v>4</v>
      </c>
      <c r="E5" s="49">
        <v>5</v>
      </c>
      <c r="F5" s="49">
        <v>6</v>
      </c>
    </row>
    <row r="6" spans="1:7" ht="30" customHeight="1">
      <c r="A6" s="77"/>
      <c r="B6" s="77"/>
      <c r="C6" s="77"/>
      <c r="D6" s="77"/>
      <c r="E6" s="77"/>
      <c r="F6" s="77"/>
    </row>
    <row r="7" spans="1:7" ht="30" customHeight="1">
      <c r="A7" s="78"/>
      <c r="B7" s="78"/>
      <c r="C7" s="78"/>
      <c r="D7" s="78"/>
      <c r="E7" s="78"/>
      <c r="F7" s="78"/>
    </row>
    <row r="8" spans="1:7" ht="30" customHeight="1">
      <c r="A8" s="78"/>
      <c r="B8" s="78"/>
      <c r="C8" s="78"/>
      <c r="D8" s="78"/>
      <c r="E8" s="78"/>
      <c r="F8" s="78"/>
    </row>
    <row r="9" spans="1:7" ht="30" customHeight="1">
      <c r="A9" s="79"/>
      <c r="B9" s="79"/>
      <c r="C9" s="79"/>
      <c r="D9" s="79"/>
      <c r="E9" s="79"/>
      <c r="F9" s="79"/>
    </row>
    <row r="10" spans="1:7" ht="30" customHeight="1">
      <c r="A10" s="358" t="s">
        <v>92</v>
      </c>
      <c r="B10" s="359"/>
      <c r="C10" s="359"/>
      <c r="D10" s="359"/>
      <c r="E10" s="360"/>
      <c r="F10" s="29"/>
    </row>
    <row r="12" spans="1:7">
      <c r="A12" s="75" t="s">
        <v>178</v>
      </c>
    </row>
  </sheetData>
  <mergeCells count="2">
    <mergeCell ref="A2:F2"/>
    <mergeCell ref="A10:E10"/>
  </mergeCells>
  <phoneticPr fontId="1" type="noConversion"/>
  <printOptions horizontalCentered="1"/>
  <pageMargins left="0.56999999999999995" right="0.54" top="2.204724409448819" bottom="0.59055118110236227" header="0.51181102362204722" footer="0.51181102362204722"/>
  <pageSetup paperSize="9" scale="95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>
  <dimension ref="A1:G13"/>
  <sheetViews>
    <sheetView showGridLines="0" workbookViewId="0">
      <selection activeCell="I4" sqref="I4"/>
    </sheetView>
  </sheetViews>
  <sheetFormatPr defaultRowHeight="12.75"/>
  <cols>
    <col min="1" max="1" width="4.140625" customWidth="1"/>
    <col min="2" max="2" width="8.140625" customWidth="1"/>
    <col min="3" max="3" width="10" customWidth="1"/>
    <col min="4" max="4" width="4.7109375" customWidth="1"/>
    <col min="5" max="5" width="26.28515625" customWidth="1"/>
    <col min="6" max="6" width="25.140625" customWidth="1"/>
    <col min="7" max="7" width="15.7109375" customWidth="1"/>
  </cols>
  <sheetData>
    <row r="1" spans="1:7" ht="48.75" customHeight="1">
      <c r="G1" s="21" t="s">
        <v>167</v>
      </c>
    </row>
    <row r="2" spans="1:7" ht="48" customHeight="1">
      <c r="A2" s="310" t="s">
        <v>165</v>
      </c>
      <c r="B2" s="311"/>
      <c r="C2" s="311"/>
      <c r="D2" s="311"/>
      <c r="E2" s="311"/>
      <c r="F2" s="311"/>
      <c r="G2" s="350"/>
    </row>
    <row r="3" spans="1:7" ht="9.75" customHeight="1">
      <c r="A3" s="57"/>
      <c r="B3" s="57"/>
      <c r="C3" s="57"/>
      <c r="D3" s="57"/>
      <c r="E3" s="57"/>
      <c r="F3" s="57"/>
      <c r="G3" s="2" t="s">
        <v>1</v>
      </c>
    </row>
    <row r="4" spans="1:7" ht="64.5" customHeight="1">
      <c r="A4" s="24" t="s">
        <v>19</v>
      </c>
      <c r="B4" s="24" t="s">
        <v>2</v>
      </c>
      <c r="C4" s="24" t="s">
        <v>10</v>
      </c>
      <c r="D4" s="76" t="s">
        <v>11</v>
      </c>
      <c r="E4" s="25" t="s">
        <v>102</v>
      </c>
      <c r="F4" s="25" t="s">
        <v>103</v>
      </c>
      <c r="G4" s="25" t="s">
        <v>104</v>
      </c>
    </row>
    <row r="5" spans="1:7" ht="12" customHeight="1">
      <c r="A5" s="49">
        <v>1</v>
      </c>
      <c r="B5" s="49">
        <v>2</v>
      </c>
      <c r="C5" s="49">
        <v>3</v>
      </c>
      <c r="D5" s="49">
        <v>4</v>
      </c>
      <c r="E5" s="49">
        <v>5</v>
      </c>
      <c r="F5" s="49">
        <v>6</v>
      </c>
      <c r="G5" s="49">
        <v>7</v>
      </c>
    </row>
    <row r="6" spans="1:7" ht="30" customHeight="1">
      <c r="A6" s="77"/>
      <c r="B6" s="77"/>
      <c r="C6" s="77"/>
      <c r="D6" s="77"/>
      <c r="E6" s="77"/>
      <c r="F6" s="77"/>
      <c r="G6" s="77"/>
    </row>
    <row r="7" spans="1:7" ht="30" customHeight="1">
      <c r="A7" s="78"/>
      <c r="B7" s="78"/>
      <c r="C7" s="78"/>
      <c r="D7" s="78"/>
      <c r="E7" s="78"/>
      <c r="F7" s="78"/>
      <c r="G7" s="78"/>
    </row>
    <row r="8" spans="1:7" ht="30" customHeight="1">
      <c r="A8" s="78"/>
      <c r="B8" s="78"/>
      <c r="C8" s="78"/>
      <c r="D8" s="78"/>
      <c r="E8" s="78"/>
      <c r="F8" s="78"/>
      <c r="G8" s="78"/>
    </row>
    <row r="9" spans="1:7" ht="30" customHeight="1">
      <c r="A9" s="78"/>
      <c r="B9" s="78"/>
      <c r="C9" s="78"/>
      <c r="D9" s="78"/>
      <c r="E9" s="78"/>
      <c r="F9" s="78"/>
      <c r="G9" s="78"/>
    </row>
    <row r="10" spans="1:7" ht="30" customHeight="1">
      <c r="A10" s="79"/>
      <c r="B10" s="79"/>
      <c r="C10" s="79"/>
      <c r="D10" s="79"/>
      <c r="E10" s="79"/>
      <c r="F10" s="79"/>
      <c r="G10" s="79"/>
    </row>
    <row r="11" spans="1:7" s="12" customFormat="1" ht="30" customHeight="1">
      <c r="A11" s="358" t="s">
        <v>92</v>
      </c>
      <c r="B11" s="359"/>
      <c r="C11" s="359"/>
      <c r="D11" s="359"/>
      <c r="E11" s="360"/>
      <c r="F11" s="29"/>
      <c r="G11" s="29"/>
    </row>
    <row r="13" spans="1:7">
      <c r="A13" s="75" t="s">
        <v>178</v>
      </c>
    </row>
  </sheetData>
  <mergeCells count="2">
    <mergeCell ref="A2:G2"/>
    <mergeCell ref="A11:E11"/>
  </mergeCells>
  <phoneticPr fontId="1" type="noConversion"/>
  <printOptions horizontalCentered="1"/>
  <pageMargins left="0.56999999999999995" right="0.54" top="2.204724409448819" bottom="0.59055118110236227" header="0.51181102362204722" footer="0.51181102362204722"/>
  <pageSetup paperSize="9" scale="95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>
  <dimension ref="A1:G13"/>
  <sheetViews>
    <sheetView showGridLines="0" defaultGridColor="0" topLeftCell="A7" colorId="8" workbookViewId="0"/>
  </sheetViews>
  <sheetFormatPr defaultRowHeight="12.75"/>
  <cols>
    <col min="1" max="1" width="4.28515625" style="12" customWidth="1"/>
    <col min="2" max="2" width="22.28515625" style="83" customWidth="1"/>
    <col min="3" max="3" width="24.28515625" style="12" customWidth="1"/>
    <col min="4" max="4" width="22.7109375" style="12" customWidth="1"/>
    <col min="5" max="6" width="27.140625" style="12" customWidth="1"/>
    <col min="7" max="16384" width="9.140625" style="12"/>
  </cols>
  <sheetData>
    <row r="1" spans="1:7" ht="48.75" customHeight="1">
      <c r="F1" s="21" t="s">
        <v>168</v>
      </c>
    </row>
    <row r="2" spans="1:7" ht="48" customHeight="1">
      <c r="A2" s="310" t="s">
        <v>152</v>
      </c>
      <c r="B2" s="310"/>
      <c r="C2" s="310"/>
      <c r="D2" s="310"/>
      <c r="E2" s="310"/>
      <c r="F2" s="310"/>
      <c r="G2" s="23"/>
    </row>
    <row r="3" spans="1:7" ht="9.75" customHeight="1">
      <c r="A3" s="74"/>
      <c r="B3" s="74"/>
      <c r="C3" s="74"/>
      <c r="D3" s="74"/>
      <c r="E3" s="74"/>
      <c r="F3" s="74"/>
    </row>
    <row r="4" spans="1:7" ht="64.5" customHeight="1">
      <c r="A4" s="24" t="s">
        <v>19</v>
      </c>
      <c r="B4" s="24" t="s">
        <v>118</v>
      </c>
      <c r="C4" s="24" t="s">
        <v>119</v>
      </c>
      <c r="D4" s="25" t="s">
        <v>120</v>
      </c>
      <c r="E4" s="25" t="s">
        <v>121</v>
      </c>
      <c r="F4" s="25" t="s">
        <v>122</v>
      </c>
    </row>
    <row r="5" spans="1:7" ht="12" customHeight="1">
      <c r="A5" s="49">
        <v>1</v>
      </c>
      <c r="B5" s="49">
        <v>2</v>
      </c>
      <c r="C5" s="49">
        <v>3</v>
      </c>
      <c r="D5" s="49">
        <v>4</v>
      </c>
      <c r="E5" s="49">
        <v>5</v>
      </c>
      <c r="F5" s="49">
        <v>6</v>
      </c>
    </row>
    <row r="6" spans="1:7" s="41" customFormat="1" ht="47.25" customHeight="1">
      <c r="A6" s="361" t="s">
        <v>23</v>
      </c>
      <c r="B6" s="364" t="s">
        <v>123</v>
      </c>
      <c r="C6" s="365" t="s">
        <v>124</v>
      </c>
      <c r="D6" s="365" t="s">
        <v>125</v>
      </c>
      <c r="E6" s="368" t="s">
        <v>126</v>
      </c>
      <c r="F6" s="85" t="s">
        <v>127</v>
      </c>
    </row>
    <row r="7" spans="1:7" s="41" customFormat="1" ht="47.25" customHeight="1">
      <c r="A7" s="362"/>
      <c r="B7" s="364"/>
      <c r="C7" s="366"/>
      <c r="D7" s="366"/>
      <c r="E7" s="369"/>
      <c r="F7" s="86" t="s">
        <v>128</v>
      </c>
    </row>
    <row r="8" spans="1:7" s="41" customFormat="1" ht="47.25" customHeight="1">
      <c r="A8" s="363"/>
      <c r="B8" s="364"/>
      <c r="C8" s="367"/>
      <c r="D8" s="367"/>
      <c r="E8" s="370"/>
      <c r="F8" s="86" t="s">
        <v>129</v>
      </c>
      <c r="G8" s="41" t="s">
        <v>130</v>
      </c>
    </row>
    <row r="9" spans="1:7" s="41" customFormat="1" ht="47.25" customHeight="1">
      <c r="A9" s="361" t="s">
        <v>26</v>
      </c>
      <c r="B9" s="364" t="s">
        <v>131</v>
      </c>
      <c r="C9" s="365" t="s">
        <v>132</v>
      </c>
      <c r="D9" s="365" t="s">
        <v>133</v>
      </c>
      <c r="E9" s="368" t="s">
        <v>126</v>
      </c>
      <c r="F9" s="85" t="s">
        <v>128</v>
      </c>
    </row>
    <row r="10" spans="1:7" s="41" customFormat="1" ht="47.25" customHeight="1">
      <c r="A10" s="362"/>
      <c r="B10" s="364"/>
      <c r="C10" s="366"/>
      <c r="D10" s="366"/>
      <c r="E10" s="369"/>
      <c r="F10" s="86" t="s">
        <v>129</v>
      </c>
    </row>
    <row r="11" spans="1:7" s="41" customFormat="1" ht="47.25" customHeight="1">
      <c r="A11" s="363"/>
      <c r="B11" s="364"/>
      <c r="C11" s="367"/>
      <c r="D11" s="367"/>
      <c r="E11" s="370"/>
      <c r="F11" s="86" t="s">
        <v>134</v>
      </c>
    </row>
    <row r="12" spans="1:7" ht="20.25" customHeight="1">
      <c r="A12" s="87" t="s">
        <v>28</v>
      </c>
      <c r="B12" s="87"/>
      <c r="C12" s="84"/>
      <c r="D12" s="84"/>
      <c r="E12" s="84"/>
      <c r="F12" s="84"/>
    </row>
    <row r="13" spans="1:7" ht="20.25" customHeight="1">
      <c r="A13" s="87" t="s">
        <v>31</v>
      </c>
      <c r="B13" s="87"/>
      <c r="C13" s="84"/>
      <c r="D13" s="84"/>
      <c r="E13" s="84"/>
      <c r="F13" s="84"/>
    </row>
  </sheetData>
  <mergeCells count="11">
    <mergeCell ref="C9:C11"/>
    <mergeCell ref="D9:D11"/>
    <mergeCell ref="E9:E11"/>
    <mergeCell ref="A9:A11"/>
    <mergeCell ref="B9:B11"/>
    <mergeCell ref="A2:F2"/>
    <mergeCell ref="A6:A8"/>
    <mergeCell ref="B6:B8"/>
    <mergeCell ref="C6:C8"/>
    <mergeCell ref="D6:D8"/>
    <mergeCell ref="E6:E8"/>
  </mergeCells>
  <phoneticPr fontId="1" type="noConversion"/>
  <printOptions horizontalCentered="1"/>
  <pageMargins left="0.56999999999999995" right="0.54" top="0.77" bottom="0.59055118110236227" header="0.51181102362204722" footer="0.51181102362204722"/>
  <pageSetup paperSize="9" scale="9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20</vt:i4>
      </vt:variant>
      <vt:variant>
        <vt:lpstr>Zakresy nazwane</vt:lpstr>
      </vt:variant>
      <vt:variant>
        <vt:i4>20</vt:i4>
      </vt:variant>
    </vt:vector>
  </HeadingPairs>
  <TitlesOfParts>
    <vt:vector size="4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'1'!Obszar_wydruku</vt:lpstr>
      <vt:lpstr>'10'!Obszar_wydruku</vt:lpstr>
      <vt:lpstr>'11'!Obszar_wydruku</vt:lpstr>
      <vt:lpstr>'12'!Obszar_wydruku</vt:lpstr>
      <vt:lpstr>'13'!Obszar_wydruku</vt:lpstr>
      <vt:lpstr>'14'!Obszar_wydruku</vt:lpstr>
      <vt:lpstr>'15'!Obszar_wydruku</vt:lpstr>
      <vt:lpstr>'16'!Obszar_wydruku</vt:lpstr>
      <vt:lpstr>'17'!Obszar_wydruku</vt:lpstr>
      <vt:lpstr>'18'!Obszar_wydruku</vt:lpstr>
      <vt:lpstr>'19'!Obszar_wydruku</vt:lpstr>
      <vt:lpstr>'2'!Obszar_wydruku</vt:lpstr>
      <vt:lpstr>'20'!Obszar_wydruku</vt:lpstr>
      <vt:lpstr>'3'!Obszar_wydruku</vt:lpstr>
      <vt:lpstr>'4'!Obszar_wydruku</vt:lpstr>
      <vt:lpstr>'5'!Obszar_wydruku</vt:lpstr>
      <vt:lpstr>'6'!Obszar_wydruku</vt:lpstr>
      <vt:lpstr>'7'!Obszar_wydruku</vt:lpstr>
      <vt:lpstr>'8'!Obszar_wydruku</vt:lpstr>
      <vt:lpstr>'9'!Obszar_wydruku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Mkus</dc:creator>
  <cp:lastModifiedBy>RADA-GMINY-K</cp:lastModifiedBy>
  <cp:lastPrinted>2017-01-27T11:54:47Z</cp:lastPrinted>
  <dcterms:created xsi:type="dcterms:W3CDTF">2009-10-01T05:59:07Z</dcterms:created>
  <dcterms:modified xsi:type="dcterms:W3CDTF">2017-01-30T11:00:26Z</dcterms:modified>
</cp:coreProperties>
</file>